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1" sheetId="7" r:id="rId1"/>
    <sheet name="02" sheetId="9" r:id="rId2"/>
    <sheet name="03" sheetId="8" r:id="rId3"/>
    <sheet name="04" sheetId="21" r:id="rId4"/>
    <sheet name="05" sheetId="20" r:id="rId5"/>
    <sheet name="06" sheetId="22" r:id="rId6"/>
  </sheets>
  <definedNames>
    <definedName name="_xlnm._FilterDatabase" localSheetId="0" hidden="1">'01'!$A$8:$L$78</definedName>
    <definedName name="_xlnm._FilterDatabase" localSheetId="1" hidden="1">'02'!$F$8:$G$37</definedName>
    <definedName name="_xlnm.Print_Area" localSheetId="0">'01'!$A$1:$K$79</definedName>
    <definedName name="_xlnm.Print_Area" localSheetId="1">'02'!$A$1:$M$41</definedName>
    <definedName name="_xlnm.Print_Area" localSheetId="2">'03'!$A$1:$L$22</definedName>
    <definedName name="_xlnm.Print_Area" localSheetId="3">'04'!#REF!</definedName>
    <definedName name="_xlnm.Print_Titles" localSheetId="0">'01'!$8:$9</definedName>
    <definedName name="_xlnm.Print_Titles" localSheetId="1">'02'!$7:$8</definedName>
    <definedName name="_xlnm.Print_Titles" localSheetId="2">'03'!$7:$8</definedName>
  </definedNames>
  <calcPr calcId="144525" calcMode="manual"/>
</workbook>
</file>

<file path=xl/calcChain.xml><?xml version="1.0" encoding="utf-8"?>
<calcChain xmlns="http://schemas.openxmlformats.org/spreadsheetml/2006/main">
  <c r="AA29" i="21" l="1"/>
  <c r="Z29" i="21"/>
  <c r="AA28" i="21"/>
  <c r="Z28" i="21"/>
  <c r="Z27" i="21"/>
  <c r="W40" i="21"/>
  <c r="U40" i="21"/>
  <c r="V40" i="21" s="1"/>
  <c r="S40" i="21"/>
  <c r="T40" i="21" s="1"/>
  <c r="Q40" i="21"/>
  <c r="R40" i="21" s="1"/>
  <c r="O40" i="21"/>
  <c r="P40" i="21" s="1"/>
  <c r="M40" i="21"/>
  <c r="N40" i="21" s="1"/>
  <c r="K40" i="21"/>
  <c r="L40" i="21" s="1"/>
  <c r="I40" i="21"/>
  <c r="H40" i="21"/>
  <c r="G40" i="21"/>
  <c r="F40" i="21"/>
  <c r="W39" i="21"/>
  <c r="U39" i="21"/>
  <c r="V39" i="21" s="1"/>
  <c r="S39" i="21"/>
  <c r="T39" i="21" s="1"/>
  <c r="Q39" i="21"/>
  <c r="R39" i="21" s="1"/>
  <c r="O39" i="21"/>
  <c r="P39" i="21" s="1"/>
  <c r="M39" i="21"/>
  <c r="N39" i="21" s="1"/>
  <c r="K39" i="21"/>
  <c r="L39" i="21" s="1"/>
  <c r="I39" i="21"/>
  <c r="H39" i="21"/>
  <c r="G39" i="21"/>
  <c r="F39" i="21"/>
  <c r="W38" i="21"/>
  <c r="U38" i="21"/>
  <c r="V38" i="21" s="1"/>
  <c r="S38" i="21"/>
  <c r="T38" i="21" s="1"/>
  <c r="Q38" i="21"/>
  <c r="R38" i="21" s="1"/>
  <c r="O38" i="21"/>
  <c r="P38" i="21" s="1"/>
  <c r="M38" i="21"/>
  <c r="N38" i="21" s="1"/>
  <c r="K38" i="21"/>
  <c r="L38" i="21" s="1"/>
  <c r="I38" i="21"/>
  <c r="H38" i="21"/>
  <c r="G38" i="21"/>
  <c r="F38" i="21"/>
  <c r="W37" i="21"/>
  <c r="U37" i="21"/>
  <c r="S37" i="21"/>
  <c r="Q37" i="21"/>
  <c r="O37" i="21"/>
  <c r="M37" i="21"/>
  <c r="K37" i="21"/>
  <c r="F37" i="21"/>
  <c r="U29" i="21"/>
  <c r="S29" i="21"/>
  <c r="Q29" i="21"/>
  <c r="O29" i="21"/>
  <c r="M29" i="21"/>
  <c r="K29" i="21"/>
  <c r="F29" i="21"/>
  <c r="V24" i="21"/>
  <c r="T24" i="21"/>
  <c r="R24" i="21"/>
  <c r="P24" i="21"/>
  <c r="N24" i="21"/>
  <c r="L24" i="21"/>
  <c r="J24" i="21"/>
  <c r="V23" i="21"/>
  <c r="T23" i="21"/>
  <c r="R23" i="21"/>
  <c r="P23" i="21"/>
  <c r="N23" i="21"/>
  <c r="X23" i="21" s="1"/>
  <c r="L23" i="21"/>
  <c r="J23" i="21"/>
  <c r="W23" i="21" s="1"/>
  <c r="W22" i="21"/>
  <c r="V22" i="21"/>
  <c r="T22" i="21"/>
  <c r="R22" i="21"/>
  <c r="P22" i="21"/>
  <c r="N22" i="21"/>
  <c r="L22" i="21"/>
  <c r="X22" i="21" s="1"/>
  <c r="J22" i="21"/>
  <c r="V21" i="21"/>
  <c r="T21" i="21"/>
  <c r="R21" i="21"/>
  <c r="P21" i="21"/>
  <c r="N21" i="21"/>
  <c r="X21" i="21" s="1"/>
  <c r="L21" i="21"/>
  <c r="J21" i="21"/>
  <c r="W21" i="21" s="1"/>
  <c r="W20" i="21"/>
  <c r="V20" i="21"/>
  <c r="T20" i="21"/>
  <c r="R20" i="21"/>
  <c r="P20" i="21"/>
  <c r="N20" i="21"/>
  <c r="L20" i="21"/>
  <c r="X20" i="21" s="1"/>
  <c r="J20" i="21"/>
  <c r="V19" i="21"/>
  <c r="T19" i="21"/>
  <c r="R19" i="21"/>
  <c r="P19" i="21"/>
  <c r="N19" i="21"/>
  <c r="X19" i="21" s="1"/>
  <c r="L19" i="21"/>
  <c r="J19" i="21"/>
  <c r="W19" i="21" s="1"/>
  <c r="W18" i="21"/>
  <c r="V18" i="21"/>
  <c r="T18" i="21"/>
  <c r="R18" i="21"/>
  <c r="P18" i="21"/>
  <c r="N18" i="21"/>
  <c r="L18" i="21"/>
  <c r="X18" i="21" s="1"/>
  <c r="J18" i="21"/>
  <c r="V17" i="21"/>
  <c r="T17" i="21"/>
  <c r="R17" i="21"/>
  <c r="P17" i="21"/>
  <c r="N17" i="21"/>
  <c r="X17" i="21" s="1"/>
  <c r="L17" i="21"/>
  <c r="J17" i="21"/>
  <c r="W17" i="21" s="1"/>
  <c r="W16" i="21"/>
  <c r="V16" i="21"/>
  <c r="T16" i="21"/>
  <c r="R16" i="21"/>
  <c r="P16" i="21"/>
  <c r="N16" i="21"/>
  <c r="L16" i="21"/>
  <c r="X16" i="21" s="1"/>
  <c r="J16" i="21"/>
  <c r="V15" i="21"/>
  <c r="T15" i="21"/>
  <c r="R15" i="21"/>
  <c r="P15" i="21"/>
  <c r="N15" i="21"/>
  <c r="X15" i="21" s="1"/>
  <c r="L15" i="21"/>
  <c r="J15" i="21"/>
  <c r="W15" i="21" s="1"/>
  <c r="W14" i="21"/>
  <c r="V14" i="21"/>
  <c r="T14" i="21"/>
  <c r="R14" i="21"/>
  <c r="P14" i="21"/>
  <c r="N14" i="21"/>
  <c r="L14" i="21"/>
  <c r="X14" i="21" s="1"/>
  <c r="J14" i="21"/>
  <c r="V13" i="21"/>
  <c r="T13" i="21"/>
  <c r="R13" i="21"/>
  <c r="P13" i="21"/>
  <c r="N13" i="21"/>
  <c r="X13" i="21" s="1"/>
  <c r="L13" i="21"/>
  <c r="J13" i="21"/>
  <c r="W13" i="21" s="1"/>
  <c r="W12" i="21"/>
  <c r="V12" i="21"/>
  <c r="T12" i="21"/>
  <c r="R12" i="21"/>
  <c r="P12" i="21"/>
  <c r="N12" i="21"/>
  <c r="L12" i="21"/>
  <c r="X12" i="21" s="1"/>
  <c r="J12" i="21"/>
  <c r="V11" i="21"/>
  <c r="T11" i="21"/>
  <c r="R11" i="21"/>
  <c r="P11" i="21"/>
  <c r="N11" i="21"/>
  <c r="X11" i="21" s="1"/>
  <c r="L11" i="21"/>
  <c r="J11" i="21"/>
  <c r="W11" i="21" s="1"/>
  <c r="I10" i="21"/>
  <c r="H10" i="21" s="1"/>
  <c r="I9" i="21"/>
  <c r="I37" i="21" s="1"/>
  <c r="J39" i="21" l="1"/>
  <c r="J38" i="21"/>
  <c r="J40" i="21"/>
  <c r="J37" i="21"/>
  <c r="N37" i="21"/>
  <c r="V37" i="21"/>
  <c r="V10" i="21"/>
  <c r="N10" i="21"/>
  <c r="T10" i="21"/>
  <c r="L10" i="21"/>
  <c r="G10" i="21"/>
  <c r="R10" i="21"/>
  <c r="P10" i="21"/>
  <c r="R37" i="21"/>
  <c r="L37" i="21"/>
  <c r="T37" i="21"/>
  <c r="P37" i="21"/>
  <c r="J10" i="21"/>
  <c r="W10" i="21" s="1"/>
  <c r="I29" i="21"/>
  <c r="H9" i="21"/>
  <c r="H37" i="21" l="1"/>
  <c r="V9" i="21"/>
  <c r="N9" i="21"/>
  <c r="T9" i="21"/>
  <c r="L9" i="21"/>
  <c r="X9" i="21" s="1"/>
  <c r="R9" i="21"/>
  <c r="H29" i="21"/>
  <c r="P9" i="21"/>
  <c r="G9" i="21"/>
  <c r="J9" i="21"/>
  <c r="W9" i="21" s="1"/>
  <c r="X10" i="21"/>
  <c r="G29" i="21" l="1"/>
  <c r="G37" i="21"/>
  <c r="T29" i="21"/>
  <c r="L29" i="21"/>
  <c r="V29" i="21"/>
  <c r="R29" i="21"/>
  <c r="N29" i="21"/>
  <c r="P29" i="21"/>
  <c r="J29" i="21"/>
  <c r="W29" i="21" s="1"/>
  <c r="X29" i="21" l="1"/>
  <c r="A45" i="7" l="1"/>
  <c r="A22" i="7"/>
  <c r="A40" i="7" l="1"/>
  <c r="A21" i="7" l="1"/>
  <c r="H71" i="7"/>
  <c r="H70" i="7"/>
  <c r="H69" i="7"/>
  <c r="L39" i="9"/>
  <c r="A21" i="8"/>
  <c r="A22" i="8"/>
  <c r="A10" i="8"/>
  <c r="A11" i="8"/>
  <c r="A12" i="8"/>
  <c r="A13" i="8"/>
  <c r="A14" i="8"/>
  <c r="A15" i="8"/>
  <c r="A16" i="8"/>
  <c r="A17" i="8"/>
  <c r="A18" i="8"/>
  <c r="A19" i="8"/>
  <c r="A20" i="8"/>
  <c r="A9" i="8"/>
  <c r="A26" i="7"/>
  <c r="J75" i="7"/>
  <c r="J77" i="7"/>
  <c r="J76" i="7"/>
  <c r="J74" i="7"/>
  <c r="J73" i="7"/>
  <c r="J72" i="7"/>
  <c r="J71" i="7"/>
  <c r="J70" i="7"/>
  <c r="J69" i="7"/>
  <c r="F73" i="7"/>
  <c r="F72" i="7"/>
  <c r="F71" i="7"/>
  <c r="F70" i="7"/>
  <c r="F69" i="7"/>
  <c r="C73" i="7"/>
  <c r="C72" i="7"/>
  <c r="C71" i="7"/>
  <c r="C70" i="7"/>
  <c r="C69" i="7"/>
  <c r="A11" i="7"/>
  <c r="A12" i="7"/>
  <c r="A13" i="7"/>
  <c r="A14" i="7"/>
  <c r="A15" i="7"/>
  <c r="A16" i="7"/>
  <c r="A17" i="7"/>
  <c r="A18" i="7"/>
  <c r="A19" i="7"/>
  <c r="A20" i="7"/>
  <c r="A23" i="7"/>
  <c r="A24" i="7"/>
  <c r="A25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1" i="7"/>
  <c r="A42" i="7"/>
  <c r="A43" i="7"/>
  <c r="A44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10" i="7"/>
  <c r="C68" i="7" l="1"/>
  <c r="I41" i="9"/>
  <c r="I40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9" i="9"/>
  <c r="I39" i="9"/>
  <c r="G41" i="9"/>
  <c r="G40" i="9"/>
  <c r="G39" i="9"/>
  <c r="C40" i="9"/>
  <c r="C39" i="9"/>
  <c r="C74" i="7" l="1"/>
  <c r="J79" i="7"/>
  <c r="F75" i="7"/>
</calcChain>
</file>

<file path=xl/comments1.xml><?xml version="1.0" encoding="utf-8"?>
<comments xmlns="http://schemas.openxmlformats.org/spreadsheetml/2006/main">
  <authors>
    <author>Author</author>
  </authors>
  <commentList>
    <comment ref="A7" authorId="0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<sst xmlns="http://schemas.openxmlformats.org/spreadsheetml/2006/main" count="1096" uniqueCount="393">
  <si>
    <t>ĐẠI HỌC THÁI NGUYÊN</t>
  </si>
  <si>
    <t xml:space="preserve">TRUNG TÂM GIÁO DỤC </t>
  </si>
  <si>
    <t>QUỐC PHÒNG VÀ AN NINH</t>
  </si>
  <si>
    <t>Stt</t>
  </si>
  <si>
    <t>Họ và tên</t>
  </si>
  <si>
    <t>Chức vụ</t>
  </si>
  <si>
    <t>Vị trí VL</t>
  </si>
  <si>
    <t>Trình độ</t>
  </si>
  <si>
    <t>Năm sinh</t>
  </si>
  <si>
    <t>Nam</t>
  </si>
  <si>
    <t>Nữ</t>
  </si>
  <si>
    <t>Chuyên môn</t>
  </si>
  <si>
    <t>Chính trị</t>
  </si>
  <si>
    <t>Ban Giám đốc</t>
  </si>
  <si>
    <t>Cao cấp</t>
  </si>
  <si>
    <t>Giám đốc</t>
  </si>
  <si>
    <t>Thành phần</t>
  </si>
  <si>
    <t>Ghi chú</t>
  </si>
  <si>
    <t>Thạc sĩ</t>
  </si>
  <si>
    <t>Phó Giám đốc</t>
  </si>
  <si>
    <t>Đại học</t>
  </si>
  <si>
    <t>Học viện</t>
  </si>
  <si>
    <t>Trưởng phòng</t>
  </si>
  <si>
    <t>Trung cấp</t>
  </si>
  <si>
    <t>Viên chức</t>
  </si>
  <si>
    <t>Nguyễn Lan Hoa</t>
  </si>
  <si>
    <t>Sơ cấp</t>
  </si>
  <si>
    <t>Chuyên viên</t>
  </si>
  <si>
    <t>Công tác văn phòng Đảng ủy</t>
  </si>
  <si>
    <t>HĐLĐ</t>
  </si>
  <si>
    <t>Bùi Thị Thu Hiền</t>
  </si>
  <si>
    <t>Nguyễn Thị Ngân</t>
  </si>
  <si>
    <t>Cao đẳng</t>
  </si>
  <si>
    <t>Kỹ thuật viên</t>
  </si>
  <si>
    <t>Nguyễn Mạnh Hùng</t>
  </si>
  <si>
    <t>Lái xe CQ</t>
  </si>
  <si>
    <t xml:space="preserve">Lái xe </t>
  </si>
  <si>
    <t>Lái xe hạng E</t>
  </si>
  <si>
    <t>Mai Quý Thành</t>
  </si>
  <si>
    <t>Tổ trưởng</t>
  </si>
  <si>
    <t xml:space="preserve">Bảo vệ </t>
  </si>
  <si>
    <t>HĐ 68</t>
  </si>
  <si>
    <t>Bảo vệ</t>
  </si>
  <si>
    <t>Lương Xuân Tiến</t>
  </si>
  <si>
    <t>Đỗ Văn Lương</t>
  </si>
  <si>
    <t>Đại tá Phạm Đức Quỳnh</t>
  </si>
  <si>
    <t>Trần Hoàng Tinh</t>
  </si>
  <si>
    <t xml:space="preserve">Thạc sĩ, NCS </t>
  </si>
  <si>
    <t>Dương Thị Thanh Mai</t>
  </si>
  <si>
    <t>Giảng viên</t>
  </si>
  <si>
    <t>Nguyễn Thị Nghĩa</t>
  </si>
  <si>
    <t>Nông La Duy</t>
  </si>
  <si>
    <t>Nguyễn Xuân Hảo</t>
  </si>
  <si>
    <t>Nguyễn Trung Kiên</t>
  </si>
  <si>
    <t>Nguyễn Xuân Trường</t>
  </si>
  <si>
    <t>P.Trưởng phòng</t>
  </si>
  <si>
    <t>Nguyễn Thị Thu Hồng</t>
  </si>
  <si>
    <t>Kế toán viên</t>
  </si>
  <si>
    <t>Ma Thị Hồng Anh</t>
  </si>
  <si>
    <t>Tạ Thị Ngọc Hà</t>
  </si>
  <si>
    <t>Trần Thị Bích Hợp</t>
  </si>
  <si>
    <t>Ninh Văn Nỉu</t>
  </si>
  <si>
    <t>Y tá</t>
  </si>
  <si>
    <t>Lê Thị Thu Trang</t>
  </si>
  <si>
    <t>Đại tá Nguyễn Quang Công</t>
  </si>
  <si>
    <t>Trưởng khoa</t>
  </si>
  <si>
    <t>Giảng dạy HP1, 2</t>
  </si>
  <si>
    <t>Hoàng Quốc Huy</t>
  </si>
  <si>
    <t>Nguyễn Huy Hoàng</t>
  </si>
  <si>
    <t>Phạm Thị Thu Hà</t>
  </si>
  <si>
    <t>TC tài chính</t>
  </si>
  <si>
    <t>Nhân viên trực giảng đường</t>
  </si>
  <si>
    <t>Hà Thị Thu</t>
  </si>
  <si>
    <t>Giáo vụ khoa</t>
  </si>
  <si>
    <t>P. Trưởng khoa</t>
  </si>
  <si>
    <t xml:space="preserve">Giảng viên </t>
  </si>
  <si>
    <t>Giảng dạy HP3</t>
  </si>
  <si>
    <t>Nguyễn Hải Dương</t>
  </si>
  <si>
    <t>Trần Văn Khánh</t>
  </si>
  <si>
    <t>Lê Thị Bích Thảo</t>
  </si>
  <si>
    <t>Hợp đồng vụ việc</t>
  </si>
  <si>
    <t>Dương Trường Sinh</t>
  </si>
  <si>
    <t>Triệu Văn Quân</t>
  </si>
  <si>
    <t>Đơn vị</t>
  </si>
  <si>
    <t>Bùi Như Quỳnh</t>
  </si>
  <si>
    <t>Vũ Văn Xuyên</t>
  </si>
  <si>
    <t>Vũ Thị Diễm</t>
  </si>
  <si>
    <t>Phạm Thị Thu Trà</t>
  </si>
  <si>
    <t>Hoàng Hữu Hiệu</t>
  </si>
  <si>
    <t>Nguyễn Trung</t>
  </si>
  <si>
    <t>GS.TS</t>
  </si>
  <si>
    <t>Giảng dạy HP1,2</t>
  </si>
  <si>
    <t>Giáo vụ</t>
  </si>
  <si>
    <t>Đặng Thị Thùy Linh</t>
  </si>
  <si>
    <t>Phạm Thị Lan Huệ</t>
  </si>
  <si>
    <t>Đại tá Hứa Hải Triều</t>
  </si>
  <si>
    <t>HIỆN TRẠNG CƠ CẤU TỔ CHỨC BỘ MÁY VÀ NHÂN SỰ</t>
  </si>
  <si>
    <t>Tổng số CBVC (người):</t>
  </si>
  <si>
    <t>Lê Đại Lâm</t>
  </si>
  <si>
    <t>SQ biệt phái</t>
  </si>
  <si>
    <t>Thanh tra, pháp chế</t>
  </si>
  <si>
    <t>Hợp đồng đào tạo</t>
  </si>
  <si>
    <t>Nguyễn Quang Công</t>
  </si>
  <si>
    <t>Phạm Đức Quỳnh</t>
  </si>
  <si>
    <t>Hứa Hải Triều</t>
  </si>
  <si>
    <t>Vũ Quang Kiên</t>
  </si>
  <si>
    <t>Nguyễn Thanh Tú</t>
  </si>
  <si>
    <t>Trưởng Khoa</t>
  </si>
  <si>
    <t>Phụ trách chung, SQBP, TCCB</t>
  </si>
  <si>
    <t>Bế Ích Trường</t>
  </si>
  <si>
    <t>Đào Xuân Trường</t>
  </si>
  <si>
    <t>Thượng tá Lê Đại Lâm</t>
  </si>
  <si>
    <t>DANH SÁCH SĨ QUAN BIỆT PHÁI TẠI TRUNG TÂM GDQP&amp;AN ĐHTN</t>
  </si>
  <si>
    <t>TT</t>
  </si>
  <si>
    <t>Ngày tháng
năm sinh</t>
  </si>
  <si>
    <t>Cấp
 bậc</t>
  </si>
  <si>
    <t>Chức
vụ</t>
  </si>
  <si>
    <t>Tháng, năm
 ra Trung tâm</t>
  </si>
  <si>
    <t>Tháng, năm 
hết hạn hoặc nghỉ hưu</t>
  </si>
  <si>
    <t>Thạc
 sĩ</t>
  </si>
  <si>
    <t>Đại
 học</t>
  </si>
  <si>
    <t>Cao 
đẳng</t>
  </si>
  <si>
    <t>3//</t>
  </si>
  <si>
    <t>11/2017</t>
  </si>
  <si>
    <t>x</t>
  </si>
  <si>
    <t>21/5/1971</t>
  </si>
  <si>
    <t>2//</t>
  </si>
  <si>
    <t>5/2017</t>
  </si>
  <si>
    <t>26/11/1967</t>
  </si>
  <si>
    <t>4//</t>
  </si>
  <si>
    <t>1//</t>
  </si>
  <si>
    <t>12/2018</t>
  </si>
  <si>
    <t>28/01/1965</t>
  </si>
  <si>
    <t>19/5/1975</t>
  </si>
  <si>
    <t>4/2013</t>
  </si>
  <si>
    <t>4/2018</t>
  </si>
  <si>
    <t>18/8/1969</t>
  </si>
  <si>
    <t>9/2013</t>
  </si>
  <si>
    <t>9/2018</t>
  </si>
  <si>
    <t>26/7/1979</t>
  </si>
  <si>
    <t>4/2016</t>
  </si>
  <si>
    <t>4/2021</t>
  </si>
  <si>
    <t>Mai Thanh Hải</t>
  </si>
  <si>
    <t>27/2/1980</t>
  </si>
  <si>
    <t>Trần Văn Sơn</t>
  </si>
  <si>
    <t>6/2018</t>
  </si>
  <si>
    <t>Dân tộc</t>
  </si>
  <si>
    <t>Đảng</t>
  </si>
  <si>
    <t>Tày</t>
  </si>
  <si>
    <t>SQBP</t>
  </si>
  <si>
    <t>Kinh</t>
  </si>
  <si>
    <t>Sán Dìu</t>
  </si>
  <si>
    <t>Dao</t>
  </si>
  <si>
    <t>Nùng</t>
  </si>
  <si>
    <t>Trung tá Hoàng Quốc Huy</t>
  </si>
  <si>
    <t>STT</t>
  </si>
  <si>
    <t>Thiếu tá Mai Thanh Hải</t>
  </si>
  <si>
    <t>Phụ lục số 01</t>
  </si>
  <si>
    <t>Phụ lục số 02</t>
  </si>
  <si>
    <t>Phụ lục số 03</t>
  </si>
  <si>
    <t>Phụ lục số 04</t>
  </si>
  <si>
    <t>Phụ lục số 05</t>
  </si>
  <si>
    <t>DANH SÁCH GIẢNG VIÊN</t>
  </si>
  <si>
    <t>11/2022</t>
  </si>
  <si>
    <t>6/2023</t>
  </si>
  <si>
    <t>Chính
trị</t>
  </si>
  <si>
    <t>Quân
sự</t>
  </si>
  <si>
    <t>Giảng viên CN</t>
  </si>
  <si>
    <t>11/2013</t>
  </si>
  <si>
    <t>11/2018</t>
  </si>
  <si>
    <t>5/2022</t>
  </si>
  <si>
    <t>PGS.TS</t>
  </si>
  <si>
    <t xml:space="preserve">Phòng Kế hoạch - Tổng hợp </t>
  </si>
  <si>
    <t>Khoa Giáo viên</t>
  </si>
  <si>
    <t>Nguyễn Duy Phương</t>
  </si>
  <si>
    <t>Phụ trách chung</t>
  </si>
  <si>
    <t>Tổ chức cán bộ, CNTT</t>
  </si>
  <si>
    <t>Kế toán tổng hợp</t>
  </si>
  <si>
    <t xml:space="preserve">Thủ quỹ + Kế toán thuế </t>
  </si>
  <si>
    <t>Chế độ chính sách, bảo hiểm</t>
  </si>
  <si>
    <t>Quản lý, Cấp phát chứng chỉ</t>
  </si>
  <si>
    <t>Phụ trách chung, Giảng dạy HP3</t>
  </si>
  <si>
    <t>Thượng tá Đinh Văn Tuyển</t>
  </si>
  <si>
    <t>Trung tâm đào tạo theo nhu cầu</t>
  </si>
  <si>
    <t>Bùi Duy Khánh</t>
  </si>
  <si>
    <t>Thạc sĩ, NCS</t>
  </si>
  <si>
    <t>Đinh Văn Long</t>
  </si>
  <si>
    <t>Đinh Văn Tuyển</t>
  </si>
  <si>
    <t>Vũ Bá Anh</t>
  </si>
  <si>
    <t>07/5/1976</t>
  </si>
  <si>
    <t>04/02/1984</t>
  </si>
  <si>
    <t>08/01/1974</t>
  </si>
  <si>
    <t>05/7/1984</t>
  </si>
  <si>
    <t>05/6/1970</t>
  </si>
  <si>
    <t>17/4/1972</t>
  </si>
  <si>
    <t>03/12/1977</t>
  </si>
  <si>
    <t>"</t>
  </si>
  <si>
    <t>01/2019</t>
  </si>
  <si>
    <t>12/2023</t>
  </si>
  <si>
    <t>01/2024</t>
  </si>
  <si>
    <t>Trưởng Phòng</t>
  </si>
  <si>
    <t>Phó trưởng Khoa</t>
  </si>
  <si>
    <t>Phó Trưởng Phòng</t>
  </si>
  <si>
    <t>Giảng dạy chính trị</t>
  </si>
  <si>
    <t>Giảng dạy quân sự</t>
  </si>
  <si>
    <t>Sỹ quan biệt phái</t>
  </si>
  <si>
    <t>Hợp đồng lao động</t>
  </si>
  <si>
    <t>Hậu cần, điện, nước</t>
  </si>
  <si>
    <t>Trình độ đại học</t>
  </si>
  <si>
    <t>Trình độ thạc sĩ</t>
  </si>
  <si>
    <t>Hợp đồng 68</t>
  </si>
  <si>
    <t>Tổng</t>
  </si>
  <si>
    <t>Phó Trưởng phòng</t>
  </si>
  <si>
    <t>Phó Trưởng khoa</t>
  </si>
  <si>
    <t>Khác</t>
  </si>
  <si>
    <t>Đặng Xuân Sơn</t>
  </si>
  <si>
    <t>Trình độ thạc sĩ, NCS</t>
  </si>
  <si>
    <t>Giấm đốc TT TNC</t>
  </si>
  <si>
    <t>Trung tá Nguyễn Thanh Tú</t>
  </si>
  <si>
    <t>Tiến sĩ</t>
  </si>
  <si>
    <t>Giám đốc trung tâm</t>
  </si>
  <si>
    <t>Phòng Đào tạo, Quản lý người học</t>
  </si>
  <si>
    <t>Giám đốc TT</t>
  </si>
  <si>
    <t>Cấp bậc</t>
  </si>
  <si>
    <t>Phạm Hồng Quang</t>
  </si>
  <si>
    <t>Hà Quang Tiến</t>
  </si>
  <si>
    <t>Tổ trưởng Y tế</t>
  </si>
  <si>
    <t>Bác sĩ</t>
  </si>
  <si>
    <t>Y tế</t>
  </si>
  <si>
    <t>TS</t>
  </si>
  <si>
    <t>Phòng KH-TH</t>
  </si>
  <si>
    <t>Giảng dạy HP 1, 2</t>
  </si>
  <si>
    <t>Giảng dạy HP 3</t>
  </si>
  <si>
    <t>Giảng dạy HP 1,2</t>
  </si>
  <si>
    <t>Phó GĐ phụ trách nội chính</t>
  </si>
  <si>
    <t>Phó GĐ phụ trách đào tạo</t>
  </si>
  <si>
    <t>Trình độ tiến sĩ:</t>
  </si>
  <si>
    <t>Văn thư</t>
  </si>
  <si>
    <t xml:space="preserve"> VP Công đoàn, VP Đoàn TN</t>
  </si>
  <si>
    <t>Nhân viên</t>
  </si>
  <si>
    <t>Cơ sở vật chất</t>
  </si>
  <si>
    <t>Tạ Hữu Vinh</t>
  </si>
  <si>
    <t xml:space="preserve">  </t>
  </si>
  <si>
    <t>b¶ng Tæng hîp kÕt qu¶ M«N HäC GI¸O DôC QUèC PHßNG Vµ AN NINH</t>
  </si>
  <si>
    <t>KHãA
GDQP</t>
  </si>
  <si>
    <t>thêi gian</t>
  </si>
  <si>
    <t>TR­êng</t>
  </si>
  <si>
    <t>hÖ</t>
  </si>
  <si>
    <t>qs</t>
  </si>
  <si>
    <t>Kh«ng häc</t>
  </si>
  <si>
    <t>QS
học</t>
  </si>
  <si>
    <t>§YC</t>
  </si>
  <si>
    <t>%</t>
  </si>
  <si>
    <t>KÕt qu¶</t>
  </si>
  <si>
    <t>X.Sắc</t>
  </si>
  <si>
    <t>Giái</t>
  </si>
  <si>
    <t>Kh¸</t>
  </si>
  <si>
    <t>TBK</t>
  </si>
  <si>
    <t>TB</t>
  </si>
  <si>
    <t>K.Đ</t>
  </si>
  <si>
    <t>ĐHSP</t>
  </si>
  <si>
    <t>ĐH</t>
  </si>
  <si>
    <t>CĐ KTKT</t>
  </si>
  <si>
    <t>CĐ</t>
  </si>
  <si>
    <t>CĐ VHNT VB</t>
  </si>
  <si>
    <t>ĐH Y DƯỢC</t>
  </si>
  <si>
    <t>TC</t>
  </si>
  <si>
    <t>ĐHKTCN</t>
  </si>
  <si>
    <t>ĐHCNTT&amp;TT</t>
  </si>
  <si>
    <t>N¨m häc 2020 - 2021</t>
  </si>
  <si>
    <t>K29 - NT1</t>
  </si>
  <si>
    <t>10/8 - 07/09/2020</t>
  </si>
  <si>
    <t>K29 - NL1</t>
  </si>
  <si>
    <t>ĐH NL</t>
  </si>
  <si>
    <t>Khoa học, KT&amp;ĐBCLGD</t>
  </si>
  <si>
    <t>Quản lý người học, chứng chỉ</t>
  </si>
  <si>
    <t>Giảng dạy HP 1, 2; QLNH</t>
  </si>
  <si>
    <t>Giảng dạy HP3; QLNH</t>
  </si>
  <si>
    <t>Quản lý người học</t>
  </si>
  <si>
    <t>Thượng tá Vũ Quang Kiên</t>
  </si>
  <si>
    <t>Thiếu tá Trần Văn Sơn</t>
  </si>
  <si>
    <t>Thượng tá Bế Ích Trường</t>
  </si>
  <si>
    <t>Trung tá Đào Xuân Trường</t>
  </si>
  <si>
    <t>Đại tá Đinh Văn Long</t>
  </si>
  <si>
    <t>Thiếu tá Vũ Bá Anh</t>
  </si>
  <si>
    <t>24/8 - 27/9/2020</t>
  </si>
  <si>
    <t>K29 - YD1</t>
  </si>
  <si>
    <t>14/9 - 18/10/2020</t>
  </si>
  <si>
    <t>LT</t>
  </si>
  <si>
    <t>K29 - KD1</t>
  </si>
  <si>
    <t>ĐH KTQTKD</t>
  </si>
  <si>
    <t>K29 - KT1</t>
  </si>
  <si>
    <t>K29 - NT2</t>
  </si>
  <si>
    <t>K29 - NN1</t>
  </si>
  <si>
    <t>19/10 - 22/11/2020</t>
  </si>
  <si>
    <t>NGOẠI NGỮ</t>
  </si>
  <si>
    <t>K29 - KH1</t>
  </si>
  <si>
    <t>ĐH KHOA HỌC</t>
  </si>
  <si>
    <t>K29 - KT2</t>
  </si>
  <si>
    <t xml:space="preserve"> 23/11/2020- 27/12/2020</t>
  </si>
  <si>
    <t>K29 - YD2</t>
  </si>
  <si>
    <t>K29 - PH1</t>
  </si>
  <si>
    <t>28/12/2020-31/01/2021</t>
  </si>
  <si>
    <t>PH ĐHTN tại LC</t>
  </si>
  <si>
    <t>K29 - CĐCN</t>
  </si>
  <si>
    <t>CĐ CÔNG NGHIỆP TN</t>
  </si>
  <si>
    <t>K29 - QT1</t>
  </si>
  <si>
    <t>KHOA QUỐC TẾ</t>
  </si>
  <si>
    <t>K29-CN1</t>
  </si>
  <si>
    <t>29/3-02/05/2021</t>
  </si>
  <si>
    <t>K29-CN2</t>
  </si>
  <si>
    <t>Do dịch nên chưa học</t>
  </si>
  <si>
    <t>K29-TT1</t>
  </si>
  <si>
    <t>K29-NL2</t>
  </si>
  <si>
    <t>ĐHNL</t>
  </si>
  <si>
    <t>K29-SP1</t>
  </si>
  <si>
    <t>Số lượng</t>
  </si>
  <si>
    <t>Cộng theo trình độ và đơn vị</t>
  </si>
  <si>
    <t>Nông Tuấn Vinh</t>
  </si>
  <si>
    <t>CỘNG</t>
  </si>
  <si>
    <t>TRUNG TÂM GIÁO DỤC</t>
  </si>
  <si>
    <t xml:space="preserve">Số lượng </t>
  </si>
  <si>
    <t>Khẩu</t>
  </si>
  <si>
    <t>Tên tài sản, CCDC</t>
  </si>
  <si>
    <t>ĐVT</t>
  </si>
  <si>
    <t>Số lượng kiểm kê thực tế</t>
  </si>
  <si>
    <t>Súng AK GDQP</t>
  </si>
  <si>
    <t>Súng mô hình CKC</t>
  </si>
  <si>
    <t>1 GĐA</t>
  </si>
  <si>
    <t>Súng mô hình AK</t>
  </si>
  <si>
    <t>Súng mô hình B40</t>
  </si>
  <si>
    <t>Súng mô hình B41</t>
  </si>
  <si>
    <t>Máy bắn tập TB95</t>
  </si>
  <si>
    <t>C</t>
  </si>
  <si>
    <t>Hỏng</t>
  </si>
  <si>
    <t>Máy bắn tập MTB03</t>
  </si>
  <si>
    <t>NTB 06</t>
  </si>
  <si>
    <t>Kính kiểm tra đường ngắm</t>
  </si>
  <si>
    <t>Bia sắt số 6</t>
  </si>
  <si>
    <t>Hỏng 5</t>
  </si>
  <si>
    <t>Bia sắt số 7</t>
  </si>
  <si>
    <t>Hỏng 6</t>
  </si>
  <si>
    <t>Bia số 4 thu nhỏ</t>
  </si>
  <si>
    <t>Q</t>
  </si>
  <si>
    <t>Cuốc bộ binh</t>
  </si>
  <si>
    <t>Hỏng 7</t>
  </si>
  <si>
    <t>Xẻng bộ binh</t>
  </si>
  <si>
    <t>Búa tạ</t>
  </si>
  <si>
    <t>Bia ngắm chúng, ngắm chụm</t>
  </si>
  <si>
    <t>Bao xe</t>
  </si>
  <si>
    <t>Bệ bắn</t>
  </si>
  <si>
    <t>Bạt</t>
  </si>
  <si>
    <t>Hỏng 50</t>
  </si>
  <si>
    <t>Mõ quay</t>
  </si>
  <si>
    <t>Hỏng 10</t>
  </si>
  <si>
    <t>Cờ đuôi nheo</t>
  </si>
  <si>
    <t>Cờ chiến thuật</t>
  </si>
  <si>
    <t>Mặt nạ phòng hóa</t>
  </si>
  <si>
    <t>Đã Hỏng</t>
  </si>
  <si>
    <t>Bao cát</t>
  </si>
  <si>
    <t>Bọc phá</t>
  </si>
  <si>
    <t>Đồng tiền di động</t>
  </si>
  <si>
    <t>Hỏng 20</t>
  </si>
  <si>
    <t>Bia sắt 4 số to</t>
  </si>
  <si>
    <t>Giá đựng đồ 2 tầng</t>
  </si>
  <si>
    <t>Giá súng 2 tầng</t>
  </si>
  <si>
    <t>Tranh buổi 1</t>
  </si>
  <si>
    <t>Tranh buổi 3</t>
  </si>
  <si>
    <t>La Bàn</t>
  </si>
  <si>
    <t>Cấp 1</t>
  </si>
  <si>
    <t>Ống nhòm</t>
  </si>
  <si>
    <t>Phụ lục số 06</t>
  </si>
  <si>
    <t>Lựu đạn gang</t>
  </si>
  <si>
    <t>(Số liệu tính đến ngày 18/6/2021)</t>
  </si>
  <si>
    <t>DANH MỤC VŨ KHÍ, VẬT CHẤT PHỤC VỤ HUẤN LUYỆN</t>
  </si>
  <si>
    <t>DANH MỤC ĐỀ NGHỊ ĐƯỢC CẤP BỔ SUNG</t>
  </si>
  <si>
    <t>Máy chủ</t>
  </si>
  <si>
    <t>Máy vi tính</t>
  </si>
  <si>
    <t>Máy in</t>
  </si>
  <si>
    <t>Máy chiếu</t>
  </si>
  <si>
    <t>Tên tài sản</t>
  </si>
  <si>
    <t>bộ</t>
  </si>
  <si>
    <t>Máy tính xách tay</t>
  </si>
  <si>
    <t>Màn chiếu di động</t>
  </si>
  <si>
    <t>Nhãn hiệu/Cấu hình</t>
  </si>
  <si>
    <t>theo Quyết định 689/QĐ-TTg ngày 20/05/2015 của Thủ tướng Chính phủ</t>
  </si>
  <si>
    <t>Laptop Dell Latitude 3420 42LT342002       CPU: Intel® Core i5-1135G7 (Upto 4.20GHz, 8MB)
RAM: 8GB (1x8GB) 3200MHz DDR4 ( 2 Khe)
Ổ cứng: 1TB 2.5" 5400RPM HDD + 1 slot M2 PCie
VGA: Intel® Iris® Xe graphics
Màn hình: 14.0 inch HD (1366 x 768) AG Non-Touch, 220nits
Pin: 3 Cell 41Whr</t>
  </si>
  <si>
    <t>Dell Inspiron 3881_0K2RY1/Core i3/8Gb/1Tb/Windows 10 home</t>
  </si>
  <si>
    <t>Máy in laser đen trắng HP M404DN (W1A53A)</t>
  </si>
  <si>
    <t>Máy chiếu Panasonic PT-LB305 -3.100 ANSI Lumens</t>
  </si>
  <si>
    <t>Màn chiếu Chân Dalite P70TS 100 Inch</t>
  </si>
  <si>
    <t>Server Dell PowerEdge T440                                                       CPU: Intel® Xeon® Silver 4210R - 2.4 up 3.2 GHz,11M L3 Cache, (85W) (1/2)
RAM: 16GB DDR4 RDIMM
Ổ cứng: 2TB HDD Hotplug
RAID Controller: PERC H330</t>
  </si>
  <si>
    <t>Kéo dài lần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</si>
</sst>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9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1"/>
      <name val="Tahoma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.VnTime"/>
      <family val="2"/>
    </font>
    <font>
      <sz val="13"/>
      <color indexed="8"/>
      <name val="Times New Roman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Calibri"/>
      <family val="2"/>
    </font>
    <font>
      <sz val="10"/>
      <name val="Times New Roman"/>
      <family val="1"/>
    </font>
    <font>
      <b/>
      <sz val="11"/>
      <color indexed="8"/>
      <name val="Times New Roman"/>
      <family val="1"/>
      <charset val="163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  <charset val="163"/>
    </font>
    <font>
      <sz val="12"/>
      <name val=".VnTimeH"/>
      <family val="2"/>
    </font>
    <font>
      <b/>
      <sz val="13"/>
      <name val=".VnTimeH"/>
      <family val="2"/>
    </font>
    <font>
      <b/>
      <sz val="12"/>
      <name val=".VnTimeH"/>
      <family val="2"/>
    </font>
    <font>
      <b/>
      <sz val="14"/>
      <name val=".VnTime"/>
      <family val="2"/>
    </font>
    <font>
      <i/>
      <sz val="12"/>
      <name val=".VnTime"/>
      <family val="2"/>
    </font>
    <font>
      <i/>
      <sz val="14"/>
      <name val=".VnTime"/>
      <family val="2"/>
    </font>
    <font>
      <b/>
      <sz val="16"/>
      <name val=".VnTimeH"/>
      <family val="2"/>
    </font>
    <font>
      <b/>
      <sz val="10"/>
      <name val=".VnTimeH"/>
      <family val="2"/>
    </font>
    <font>
      <b/>
      <sz val="8"/>
      <name val=".VnTime"/>
      <family val="2"/>
    </font>
    <font>
      <b/>
      <sz val="10"/>
      <name val="Arial"/>
      <family val="2"/>
    </font>
    <font>
      <b/>
      <sz val="9"/>
      <name val=".VnTime"/>
      <family val="2"/>
    </font>
    <font>
      <b/>
      <sz val="9"/>
      <name val=".VnTimeH"/>
      <family val="2"/>
    </font>
    <font>
      <sz val="12"/>
      <name val="Cambria"/>
      <family val="1"/>
      <charset val="163"/>
      <scheme val="major"/>
    </font>
    <font>
      <sz val="11"/>
      <color theme="1"/>
      <name val="Cambria"/>
      <family val="1"/>
      <charset val="163"/>
      <scheme val="major"/>
    </font>
    <font>
      <sz val="11"/>
      <name val="Cambria"/>
      <family val="1"/>
      <charset val="163"/>
      <scheme val="major"/>
    </font>
    <font>
      <sz val="10"/>
      <name val="Cambria"/>
      <family val="1"/>
      <charset val="163"/>
      <scheme val="major"/>
    </font>
    <font>
      <b/>
      <sz val="12"/>
      <name val="Cambria"/>
      <family val="1"/>
      <charset val="163"/>
      <scheme val="major"/>
    </font>
    <font>
      <sz val="11"/>
      <color theme="1"/>
      <name val="Times New Roman"/>
      <family val="1"/>
      <charset val="163"/>
    </font>
    <font>
      <sz val="10"/>
      <name val="Arial"/>
      <family val="2"/>
      <charset val="163"/>
    </font>
    <font>
      <sz val="9"/>
      <color theme="1"/>
      <name val="Cambria"/>
      <family val="1"/>
      <charset val="163"/>
      <scheme val="major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0" fillId="0" borderId="0"/>
    <xf numFmtId="0" fontId="11" fillId="0" borderId="0"/>
    <xf numFmtId="0" fontId="37" fillId="0" borderId="0"/>
  </cellStyleXfs>
  <cellXfs count="19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quotePrefix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49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9" fontId="8" fillId="0" borderId="9" xfId="0" applyNumberFormat="1" applyFont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/>
    <xf numFmtId="0" fontId="12" fillId="0" borderId="0" xfId="0" applyFont="1" applyAlignment="1"/>
    <xf numFmtId="0" fontId="13" fillId="0" borderId="7" xfId="0" applyFont="1" applyBorder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21" fillId="3" borderId="0" xfId="2" applyFont="1" applyFill="1" applyAlignment="1">
      <alignment vertical="center"/>
    </xf>
    <xf numFmtId="0" fontId="23" fillId="0" borderId="0" xfId="2" applyFont="1" applyAlignment="1">
      <alignment horizontal="center" vertical="center"/>
    </xf>
    <xf numFmtId="0" fontId="28" fillId="0" borderId="0" xfId="2" applyFont="1" applyAlignment="1">
      <alignment vertical="center"/>
    </xf>
    <xf numFmtId="0" fontId="36" fillId="0" borderId="0" xfId="0" applyFont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/>
    </xf>
    <xf numFmtId="0" fontId="31" fillId="0" borderId="1" xfId="2" applyFont="1" applyBorder="1" applyAlignment="1">
      <alignment horizontal="center" vertical="center" shrinkToFit="1"/>
    </xf>
    <xf numFmtId="0" fontId="32" fillId="0" borderId="1" xfId="2" applyFont="1" applyBorder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" fontId="35" fillId="0" borderId="1" xfId="2" applyNumberFormat="1" applyFont="1" applyBorder="1" applyAlignment="1">
      <alignment horizontal="center" vertical="center"/>
    </xf>
    <xf numFmtId="2" fontId="35" fillId="0" borderId="1" xfId="2" applyNumberFormat="1" applyFont="1" applyBorder="1" applyAlignment="1">
      <alignment horizontal="center" vertical="center"/>
    </xf>
    <xf numFmtId="164" fontId="35" fillId="0" borderId="1" xfId="2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35" fillId="0" borderId="1" xfId="2" applyFont="1" applyBorder="1" applyAlignment="1">
      <alignment horizontal="center" vertical="center"/>
    </xf>
    <xf numFmtId="0" fontId="34" fillId="0" borderId="1" xfId="2" applyFont="1" applyBorder="1" applyAlignment="1">
      <alignment horizontal="center" vertical="center" shrinkToFit="1"/>
    </xf>
    <xf numFmtId="0" fontId="31" fillId="0" borderId="1" xfId="2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1" fillId="0" borderId="0" xfId="2" applyAlignment="1">
      <alignment vertical="center"/>
    </xf>
    <xf numFmtId="14" fontId="33" fillId="0" borderId="1" xfId="2" applyNumberFormat="1" applyFont="1" applyBorder="1" applyAlignment="1">
      <alignment horizontal="center" vertical="center" shrinkToFit="1"/>
    </xf>
    <xf numFmtId="2" fontId="10" fillId="0" borderId="1" xfId="0" quotePrefix="1" applyNumberFormat="1" applyFont="1" applyBorder="1" applyAlignment="1">
      <alignment horizontal="center" vertical="center"/>
    </xf>
    <xf numFmtId="164" fontId="11" fillId="0" borderId="0" xfId="2" applyNumberFormat="1" applyAlignment="1">
      <alignment vertical="center"/>
    </xf>
    <xf numFmtId="0" fontId="33" fillId="0" borderId="1" xfId="2" applyFont="1" applyBorder="1" applyAlignment="1">
      <alignment horizontal="center" vertical="center" shrinkToFit="1"/>
    </xf>
    <xf numFmtId="0" fontId="33" fillId="0" borderId="1" xfId="2" applyFont="1" applyBorder="1" applyAlignment="1">
      <alignment vertical="center" shrinkToFit="1"/>
    </xf>
    <xf numFmtId="0" fontId="34" fillId="0" borderId="1" xfId="2" applyFont="1" applyBorder="1" applyAlignment="1">
      <alignment vertical="center" shrinkToFit="1"/>
    </xf>
    <xf numFmtId="1" fontId="11" fillId="0" borderId="0" xfId="2" applyNumberFormat="1" applyAlignment="1">
      <alignment vertical="center"/>
    </xf>
    <xf numFmtId="1" fontId="10" fillId="0" borderId="1" xfId="3" applyNumberFormat="1" applyFont="1" applyBorder="1" applyAlignment="1">
      <alignment horizontal="center" vertical="center"/>
    </xf>
    <xf numFmtId="0" fontId="38" fillId="0" borderId="1" xfId="2" applyFont="1" applyBorder="1" applyAlignment="1">
      <alignment horizontal="center" vertical="center"/>
    </xf>
    <xf numFmtId="0" fontId="11" fillId="0" borderId="1" xfId="2" applyBorder="1" applyAlignment="1">
      <alignment horizontal="center" vertical="center"/>
    </xf>
    <xf numFmtId="0" fontId="11" fillId="0" borderId="0" xfId="2" applyAlignment="1">
      <alignment horizontal="center" vertical="center"/>
    </xf>
    <xf numFmtId="0" fontId="11" fillId="3" borderId="0" xfId="2" applyFill="1" applyAlignment="1">
      <alignment vertical="center"/>
    </xf>
    <xf numFmtId="0" fontId="39" fillId="0" borderId="4" xfId="2" applyFont="1" applyBorder="1" applyAlignment="1">
      <alignment horizontal="center" vertical="center"/>
    </xf>
    <xf numFmtId="0" fontId="39" fillId="0" borderId="3" xfId="2" applyFont="1" applyBorder="1" applyAlignment="1">
      <alignment horizontal="center" vertical="center"/>
    </xf>
    <xf numFmtId="0" fontId="11" fillId="3" borderId="1" xfId="2" applyFill="1" applyBorder="1" applyAlignment="1">
      <alignment horizontal="center" vertical="center"/>
    </xf>
    <xf numFmtId="2" fontId="11" fillId="0" borderId="1" xfId="2" applyNumberFormat="1" applyBorder="1" applyAlignment="1">
      <alignment horizontal="center" vertical="center"/>
    </xf>
    <xf numFmtId="0" fontId="11" fillId="0" borderId="3" xfId="2" applyBorder="1" applyAlignment="1">
      <alignment horizontal="center" vertical="center"/>
    </xf>
    <xf numFmtId="0" fontId="11" fillId="0" borderId="12" xfId="2" applyBorder="1" applyAlignment="1">
      <alignment vertical="center"/>
    </xf>
    <xf numFmtId="164" fontId="11" fillId="0" borderId="1" xfId="2" applyNumberForma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20" fillId="0" borderId="0" xfId="2" applyFont="1" applyAlignment="1">
      <alignment vertical="center"/>
    </xf>
    <xf numFmtId="0" fontId="22" fillId="0" borderId="0" xfId="2" applyFont="1" applyAlignment="1">
      <alignment vertical="top"/>
    </xf>
    <xf numFmtId="0" fontId="24" fillId="0" borderId="0" xfId="2" applyFont="1" applyAlignment="1">
      <alignment vertical="center"/>
    </xf>
    <xf numFmtId="0" fontId="12" fillId="0" borderId="0" xfId="2" applyFont="1" applyAlignment="1">
      <alignment horizontal="center" vertical="top"/>
    </xf>
    <xf numFmtId="0" fontId="12" fillId="0" borderId="0" xfId="0" applyFont="1"/>
    <xf numFmtId="0" fontId="0" fillId="0" borderId="0" xfId="0" applyAlignment="1">
      <alignment horizontal="center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1" fillId="0" borderId="0" xfId="2" applyFont="1" applyAlignment="1">
      <alignment horizontal="center" vertical="center"/>
    </xf>
    <xf numFmtId="0" fontId="42" fillId="0" borderId="0" xfId="2" applyFont="1" applyAlignment="1">
      <alignment horizontal="center" vertical="top" wrapText="1"/>
    </xf>
    <xf numFmtId="0" fontId="42" fillId="0" borderId="0" xfId="2" applyFont="1" applyAlignment="1">
      <alignment horizontal="center" vertical="top"/>
    </xf>
    <xf numFmtId="0" fontId="25" fillId="0" borderId="0" xfId="2" applyFont="1" applyAlignment="1">
      <alignment horizontal="center"/>
    </xf>
    <xf numFmtId="0" fontId="26" fillId="0" borderId="1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/>
    </xf>
    <xf numFmtId="0" fontId="27" fillId="3" borderId="1" xfId="2" applyFont="1" applyFill="1" applyBorder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/>
    </xf>
    <xf numFmtId="0" fontId="21" fillId="0" borderId="11" xfId="2" applyFont="1" applyBorder="1" applyAlignment="1">
      <alignment horizontal="center" vertical="center"/>
    </xf>
    <xf numFmtId="0" fontId="21" fillId="0" borderId="6" xfId="2" applyFont="1" applyBorder="1" applyAlignment="1">
      <alignment horizontal="center" vertical="center"/>
    </xf>
    <xf numFmtId="0" fontId="11" fillId="0" borderId="0" xfId="2" applyAlignment="1">
      <alignment horizontal="center" vertical="center"/>
    </xf>
    <xf numFmtId="0" fontId="11" fillId="0" borderId="12" xfId="2" applyBorder="1" applyAlignment="1">
      <alignment horizontal="center" vertical="center"/>
    </xf>
    <xf numFmtId="0" fontId="12" fillId="0" borderId="0" xfId="2" applyFont="1" applyAlignment="1">
      <alignment horizontal="center" vertical="top"/>
    </xf>
    <xf numFmtId="0" fontId="35" fillId="0" borderId="1" xfId="2" applyFont="1" applyBorder="1" applyAlignment="1">
      <alignment horizontal="center" vertical="center"/>
    </xf>
    <xf numFmtId="0" fontId="27" fillId="0" borderId="4" xfId="2" applyFont="1" applyBorder="1" applyAlignment="1">
      <alignment horizontal="center" vertical="center" wrapText="1"/>
    </xf>
    <xf numFmtId="0" fontId="27" fillId="0" borderId="3" xfId="2" applyFont="1" applyBorder="1" applyAlignment="1">
      <alignment horizontal="center" vertical="center" wrapText="1"/>
    </xf>
    <xf numFmtId="0" fontId="27" fillId="3" borderId="4" xfId="2" applyFont="1" applyFill="1" applyBorder="1" applyAlignment="1">
      <alignment horizontal="center" vertical="center" wrapText="1"/>
    </xf>
    <xf numFmtId="0" fontId="27" fillId="3" borderId="3" xfId="2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textRotation="90" shrinkToFit="1"/>
    </xf>
    <xf numFmtId="1" fontId="9" fillId="0" borderId="3" xfId="0" applyNumberFormat="1" applyFont="1" applyBorder="1" applyAlignment="1">
      <alignment horizontal="center" vertical="center" textRotation="90" shrinkToFit="1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</cellXfs>
  <cellStyles count="4">
    <cellStyle name="Chuẩn 3" xfId="1"/>
    <cellStyle name="Normal" xfId="0" builtinId="0"/>
    <cellStyle name="Normal 2" xfId="2"/>
    <cellStyle name="Normal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655280</xdr:colOff>
      <xdr:row>3</xdr:row>
      <xdr:rowOff>49695</xdr:rowOff>
    </xdr:from>
    <xdr:to>
      <xdr:col>4</xdr:col>
      <xdr:colOff>472104</xdr:colOff>
      <xdr:row>3</xdr:row>
      <xdr:rowOff>51289</xdr:rowOff>
    </xdr:to>
    <xdr:cxnSp macro="">
      <xdr:nvCxnSpPr>
        <xdr:cNvPr id="2" name="Straight Connector 1"/>
        <xdr:cNvCxnSpPr/>
      </xdr:nvCxnSpPr>
      <xdr:spPr>
        <a:xfrm flipV="1">
          <a:off x="986584" y="670891"/>
          <a:ext cx="1912324" cy="159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40301</xdr:colOff>
      <xdr:row>3</xdr:row>
      <xdr:rowOff>9525</xdr:rowOff>
    </xdr:from>
    <xdr:to>
      <xdr:col>1</xdr:col>
      <xdr:colOff>1781175</xdr:colOff>
      <xdr:row>3</xdr:row>
      <xdr:rowOff>13190</xdr:rowOff>
    </xdr:to>
    <xdr:cxnSp macro="">
      <xdr:nvCxnSpPr>
        <xdr:cNvPr id="2" name="Straight Connector 1"/>
        <xdr:cNvCxnSpPr/>
      </xdr:nvCxnSpPr>
      <xdr:spPr>
        <a:xfrm flipV="1">
          <a:off x="335576" y="638175"/>
          <a:ext cx="1740874" cy="366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</xdr:row>
      <xdr:rowOff>57150</xdr:rowOff>
    </xdr:from>
    <xdr:to>
      <xdr:col>2</xdr:col>
      <xdr:colOff>752475</xdr:colOff>
      <xdr:row>3</xdr:row>
      <xdr:rowOff>58738</xdr:rowOff>
    </xdr:to>
    <xdr:cxnSp macro="">
      <xdr:nvCxnSpPr>
        <xdr:cNvPr id="3" name="Straight Connector 2"/>
        <xdr:cNvCxnSpPr/>
      </xdr:nvCxnSpPr>
      <xdr:spPr>
        <a:xfrm>
          <a:off x="2019300" y="781050"/>
          <a:ext cx="7334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65554</xdr:colOff>
      <xdr:row>3</xdr:row>
      <xdr:rowOff>11205</xdr:rowOff>
    </xdr:from>
    <xdr:to>
      <xdr:col>4</xdr:col>
      <xdr:colOff>305921</xdr:colOff>
      <xdr:row>3</xdr:row>
      <xdr:rowOff>12793</xdr:rowOff>
    </xdr:to>
    <xdr:cxnSp macro="">
      <xdr:nvCxnSpPr>
        <xdr:cNvPr id="5" name="Straight Connector 4"/>
        <xdr:cNvCxnSpPr/>
      </xdr:nvCxnSpPr>
      <xdr:spPr>
        <a:xfrm>
          <a:off x="1627654" y="716055"/>
          <a:ext cx="897592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3</xdr:row>
      <xdr:rowOff>28575</xdr:rowOff>
    </xdr:from>
    <xdr:to>
      <xdr:col>1</xdr:col>
      <xdr:colOff>2076450</xdr:colOff>
      <xdr:row>3</xdr:row>
      <xdr:rowOff>28575</xdr:rowOff>
    </xdr:to>
    <xdr:cxnSp macro="">
      <xdr:nvCxnSpPr>
        <xdr:cNvPr id="4" name="Straight Connector 3"/>
        <xdr:cNvCxnSpPr/>
      </xdr:nvCxnSpPr>
      <xdr:spPr>
        <a:xfrm>
          <a:off x="847725" y="657225"/>
          <a:ext cx="1838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47625</xdr:rowOff>
    </xdr:from>
    <xdr:to>
      <xdr:col>1</xdr:col>
      <xdr:colOff>1390650</xdr:colOff>
      <xdr:row>3</xdr:row>
      <xdr:rowOff>47625</xdr:rowOff>
    </xdr:to>
    <xdr:cxnSp macro="">
      <xdr:nvCxnSpPr>
        <xdr:cNvPr id="3" name="Straight Connector 2"/>
        <xdr:cNvCxnSpPr/>
      </xdr:nvCxnSpPr>
      <xdr:spPr>
        <a:xfrm>
          <a:off x="257175" y="676275"/>
          <a:ext cx="1743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zoomScale="115" zoomScaleNormal="115" workbookViewId="0">
      <selection activeCell="J19" sqref="J19"/>
    </sheetView>
  </sheetViews>
  <sheetFormatPr defaultColWidth="9.140625" defaultRowHeight="15" x14ac:dyDescent="0.25"/>
  <cols>
    <col min="1" max="1" width="5" style="11" customWidth="1"/>
    <col min="2" max="2" width="20.140625" style="12" customWidth="1"/>
    <col min="3" max="3" width="5.5703125" style="11" customWidth="1"/>
    <col min="4" max="4" width="5.7109375" style="11" customWidth="1"/>
    <col min="5" max="5" width="11.85546875" style="11" customWidth="1"/>
    <col min="6" max="6" width="10.85546875" style="11" customWidth="1"/>
    <col min="7" max="7" width="9.28515625" style="11" customWidth="1"/>
    <col min="8" max="8" width="14.42578125" style="11" customWidth="1"/>
    <col min="9" max="9" width="27.28515625" style="11" customWidth="1"/>
    <col min="10" max="10" width="14.85546875" style="11" customWidth="1"/>
    <col min="11" max="11" width="14.5703125" style="11" customWidth="1"/>
    <col min="12" max="12" width="22.140625" style="12" customWidth="1"/>
    <col min="13" max="16384" width="9.140625" style="12"/>
  </cols>
  <sheetData>
    <row r="1" spans="1:12" ht="16.5" customHeight="1" x14ac:dyDescent="0.25">
      <c r="A1" s="142" t="s">
        <v>0</v>
      </c>
      <c r="B1" s="142"/>
      <c r="C1" s="142"/>
      <c r="D1" s="142"/>
      <c r="E1" s="142"/>
      <c r="F1" s="142"/>
      <c r="G1" s="47"/>
      <c r="H1" s="10"/>
      <c r="I1" s="16" t="s">
        <v>157</v>
      </c>
    </row>
    <row r="2" spans="1:12" ht="16.5" customHeight="1" x14ac:dyDescent="0.25">
      <c r="A2" s="143" t="s">
        <v>1</v>
      </c>
      <c r="B2" s="143"/>
      <c r="C2" s="143"/>
      <c r="D2" s="143"/>
      <c r="E2" s="143"/>
      <c r="F2" s="143"/>
      <c r="G2" s="48"/>
      <c r="H2" s="9"/>
      <c r="I2" s="56"/>
    </row>
    <row r="3" spans="1:12" ht="16.5" customHeight="1" x14ac:dyDescent="0.25">
      <c r="A3" s="143" t="s">
        <v>2</v>
      </c>
      <c r="B3" s="143"/>
      <c r="C3" s="143"/>
      <c r="D3" s="143"/>
      <c r="E3" s="143"/>
      <c r="F3" s="143"/>
      <c r="G3" s="48"/>
      <c r="H3" s="9"/>
      <c r="I3" s="56"/>
    </row>
    <row r="4" spans="1:12" ht="11.25" customHeight="1" x14ac:dyDescent="0.25">
      <c r="A4" s="9"/>
      <c r="B4" s="13"/>
      <c r="C4" s="48"/>
      <c r="D4" s="48"/>
      <c r="E4" s="48"/>
      <c r="F4" s="9"/>
      <c r="G4" s="48"/>
      <c r="H4" s="9"/>
      <c r="I4" s="56"/>
    </row>
    <row r="5" spans="1:12" ht="18.75" x14ac:dyDescent="0.25">
      <c r="A5" s="143" t="s">
        <v>96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3"/>
    </row>
    <row r="6" spans="1:12" ht="18.75" x14ac:dyDescent="0.25">
      <c r="A6" s="142" t="s">
        <v>373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97"/>
    </row>
    <row r="7" spans="1:12" ht="9.75" customHeight="1" x14ac:dyDescent="0.25">
      <c r="A7" s="9"/>
      <c r="B7" s="13"/>
      <c r="C7" s="48"/>
      <c r="D7" s="48"/>
      <c r="E7" s="48"/>
      <c r="F7" s="9"/>
      <c r="G7" s="48"/>
      <c r="H7" s="9"/>
      <c r="I7" s="56"/>
    </row>
    <row r="8" spans="1:12" s="14" customFormat="1" ht="17.45" customHeight="1" x14ac:dyDescent="0.25">
      <c r="A8" s="137" t="s">
        <v>155</v>
      </c>
      <c r="B8" s="139" t="s">
        <v>4</v>
      </c>
      <c r="C8" s="139" t="s">
        <v>8</v>
      </c>
      <c r="D8" s="139"/>
      <c r="E8" s="139" t="s">
        <v>7</v>
      </c>
      <c r="F8" s="139"/>
      <c r="G8" s="140" t="s">
        <v>223</v>
      </c>
      <c r="H8" s="137" t="s">
        <v>5</v>
      </c>
      <c r="I8" s="137" t="s">
        <v>6</v>
      </c>
      <c r="J8" s="137" t="s">
        <v>16</v>
      </c>
      <c r="K8" s="137" t="s">
        <v>17</v>
      </c>
      <c r="L8" s="137" t="s">
        <v>83</v>
      </c>
    </row>
    <row r="9" spans="1:12" s="14" customFormat="1" ht="17.45" customHeight="1" x14ac:dyDescent="0.25">
      <c r="A9" s="138"/>
      <c r="B9" s="138"/>
      <c r="C9" s="61" t="s">
        <v>9</v>
      </c>
      <c r="D9" s="61" t="s">
        <v>10</v>
      </c>
      <c r="E9" s="124" t="s">
        <v>11</v>
      </c>
      <c r="F9" s="124" t="s">
        <v>12</v>
      </c>
      <c r="G9" s="141"/>
      <c r="H9" s="138"/>
      <c r="I9" s="138"/>
      <c r="J9" s="138"/>
      <c r="K9" s="138"/>
      <c r="L9" s="138"/>
    </row>
    <row r="10" spans="1:12" s="14" customFormat="1" ht="17.45" customHeight="1" x14ac:dyDescent="0.25">
      <c r="A10" s="15">
        <f>SUBTOTAL(3,B10:$B$10)</f>
        <v>1</v>
      </c>
      <c r="B10" s="58" t="s">
        <v>224</v>
      </c>
      <c r="C10" s="15">
        <v>1964</v>
      </c>
      <c r="D10" s="15"/>
      <c r="E10" s="15" t="s">
        <v>90</v>
      </c>
      <c r="F10" s="15" t="s">
        <v>14</v>
      </c>
      <c r="G10" s="15"/>
      <c r="H10" s="62" t="s">
        <v>15</v>
      </c>
      <c r="I10" s="62" t="s">
        <v>15</v>
      </c>
      <c r="J10" s="62" t="s">
        <v>24</v>
      </c>
      <c r="K10" s="62"/>
      <c r="L10" s="63" t="s">
        <v>13</v>
      </c>
    </row>
    <row r="11" spans="1:12" s="14" customFormat="1" ht="17.45" customHeight="1" x14ac:dyDescent="0.25">
      <c r="A11" s="15">
        <f>SUBTOTAL(3,B$10:$B11)</f>
        <v>2</v>
      </c>
      <c r="B11" s="58" t="s">
        <v>225</v>
      </c>
      <c r="C11" s="15">
        <v>1979</v>
      </c>
      <c r="D11" s="15"/>
      <c r="E11" s="15" t="s">
        <v>171</v>
      </c>
      <c r="F11" s="15" t="s">
        <v>23</v>
      </c>
      <c r="G11" s="15"/>
      <c r="H11" s="62" t="s">
        <v>19</v>
      </c>
      <c r="I11" s="62" t="s">
        <v>234</v>
      </c>
      <c r="J11" s="62" t="s">
        <v>24</v>
      </c>
      <c r="K11" s="62"/>
      <c r="L11" s="63" t="s">
        <v>13</v>
      </c>
    </row>
    <row r="12" spans="1:12" s="14" customFormat="1" ht="17.45" customHeight="1" x14ac:dyDescent="0.25">
      <c r="A12" s="15">
        <f>SUBTOTAL(3,B$10:$B12)</f>
        <v>3</v>
      </c>
      <c r="B12" s="58" t="s">
        <v>186</v>
      </c>
      <c r="C12" s="15">
        <v>1970</v>
      </c>
      <c r="D12" s="15"/>
      <c r="E12" s="15" t="s">
        <v>20</v>
      </c>
      <c r="F12" s="15" t="s">
        <v>14</v>
      </c>
      <c r="G12" s="15" t="s">
        <v>129</v>
      </c>
      <c r="H12" s="62" t="s">
        <v>19</v>
      </c>
      <c r="I12" s="62" t="s">
        <v>235</v>
      </c>
      <c r="J12" s="62" t="s">
        <v>99</v>
      </c>
      <c r="K12" s="62"/>
      <c r="L12" s="63" t="s">
        <v>13</v>
      </c>
    </row>
    <row r="13" spans="1:12" s="14" customFormat="1" ht="17.45" customHeight="1" x14ac:dyDescent="0.25">
      <c r="A13" s="15">
        <f>SUBTOTAL(3,B$10:$B13)</f>
        <v>4</v>
      </c>
      <c r="B13" s="58" t="s">
        <v>98</v>
      </c>
      <c r="C13" s="15">
        <v>1971</v>
      </c>
      <c r="D13" s="15"/>
      <c r="E13" s="15" t="s">
        <v>20</v>
      </c>
      <c r="F13" s="15" t="s">
        <v>23</v>
      </c>
      <c r="G13" s="15" t="s">
        <v>122</v>
      </c>
      <c r="H13" s="62" t="s">
        <v>22</v>
      </c>
      <c r="I13" s="62" t="s">
        <v>108</v>
      </c>
      <c r="J13" s="62" t="s">
        <v>99</v>
      </c>
      <c r="K13" s="62"/>
      <c r="L13" s="63" t="s">
        <v>172</v>
      </c>
    </row>
    <row r="14" spans="1:12" s="14" customFormat="1" ht="17.45" customHeight="1" x14ac:dyDescent="0.25">
      <c r="A14" s="15">
        <f>SUBTOTAL(3,B$10:$B14)</f>
        <v>5</v>
      </c>
      <c r="B14" s="58" t="s">
        <v>77</v>
      </c>
      <c r="C14" s="15">
        <v>1986</v>
      </c>
      <c r="D14" s="15"/>
      <c r="E14" s="62" t="s">
        <v>185</v>
      </c>
      <c r="F14" s="15" t="s">
        <v>26</v>
      </c>
      <c r="G14" s="15"/>
      <c r="H14" s="62" t="s">
        <v>55</v>
      </c>
      <c r="I14" s="62" t="s">
        <v>76</v>
      </c>
      <c r="J14" s="62" t="s">
        <v>24</v>
      </c>
      <c r="K14" s="62"/>
      <c r="L14" s="63" t="s">
        <v>172</v>
      </c>
    </row>
    <row r="15" spans="1:12" s="14" customFormat="1" ht="17.45" customHeight="1" x14ac:dyDescent="0.25">
      <c r="A15" s="15">
        <f>SUBTOTAL(3,B$10:$B15)</f>
        <v>6</v>
      </c>
      <c r="B15" s="58" t="s">
        <v>25</v>
      </c>
      <c r="C15" s="15"/>
      <c r="D15" s="15">
        <v>1981</v>
      </c>
      <c r="E15" s="15" t="s">
        <v>18</v>
      </c>
      <c r="F15" s="15" t="s">
        <v>23</v>
      </c>
      <c r="G15" s="15"/>
      <c r="H15" s="62" t="s">
        <v>27</v>
      </c>
      <c r="I15" s="62" t="s">
        <v>28</v>
      </c>
      <c r="J15" s="62" t="s">
        <v>24</v>
      </c>
      <c r="K15" s="62"/>
      <c r="L15" s="63" t="s">
        <v>172</v>
      </c>
    </row>
    <row r="16" spans="1:12" s="14" customFormat="1" ht="17.45" customHeight="1" x14ac:dyDescent="0.25">
      <c r="A16" s="15">
        <f>SUBTOTAL(3,B$10:$B16)</f>
        <v>7</v>
      </c>
      <c r="B16" s="58" t="s">
        <v>30</v>
      </c>
      <c r="C16" s="15"/>
      <c r="D16" s="15">
        <v>1985</v>
      </c>
      <c r="E16" s="15" t="s">
        <v>20</v>
      </c>
      <c r="F16" s="15"/>
      <c r="G16" s="15"/>
      <c r="H16" s="62" t="s">
        <v>27</v>
      </c>
      <c r="I16" s="62" t="s">
        <v>237</v>
      </c>
      <c r="J16" s="62" t="s">
        <v>29</v>
      </c>
      <c r="K16" s="62"/>
      <c r="L16" s="63" t="s">
        <v>172</v>
      </c>
    </row>
    <row r="17" spans="1:12" s="14" customFormat="1" ht="17.45" customHeight="1" x14ac:dyDescent="0.25">
      <c r="A17" s="15">
        <f>SUBTOTAL(3,B$10:$B17)</f>
        <v>8</v>
      </c>
      <c r="B17" s="58" t="s">
        <v>31</v>
      </c>
      <c r="C17" s="15"/>
      <c r="D17" s="15">
        <v>1989</v>
      </c>
      <c r="E17" s="15" t="s">
        <v>18</v>
      </c>
      <c r="F17" s="15" t="s">
        <v>26</v>
      </c>
      <c r="G17" s="15"/>
      <c r="H17" s="62" t="s">
        <v>27</v>
      </c>
      <c r="I17" s="73" t="s">
        <v>238</v>
      </c>
      <c r="J17" s="62" t="s">
        <v>24</v>
      </c>
      <c r="K17" s="62"/>
      <c r="L17" s="63" t="s">
        <v>172</v>
      </c>
    </row>
    <row r="18" spans="1:12" s="14" customFormat="1" ht="17.45" customHeight="1" x14ac:dyDescent="0.25">
      <c r="A18" s="15">
        <f>SUBTOTAL(3,B$10:$B18)</f>
        <v>9</v>
      </c>
      <c r="B18" s="58" t="s">
        <v>60</v>
      </c>
      <c r="C18" s="15"/>
      <c r="D18" s="15">
        <v>1978</v>
      </c>
      <c r="E18" s="15" t="s">
        <v>18</v>
      </c>
      <c r="F18" s="15" t="s">
        <v>23</v>
      </c>
      <c r="G18" s="15"/>
      <c r="H18" s="62" t="s">
        <v>27</v>
      </c>
      <c r="I18" s="62" t="s">
        <v>100</v>
      </c>
      <c r="J18" s="62" t="s">
        <v>24</v>
      </c>
      <c r="K18" s="62"/>
      <c r="L18" s="63" t="s">
        <v>172</v>
      </c>
    </row>
    <row r="19" spans="1:12" s="14" customFormat="1" ht="17.45" customHeight="1" x14ac:dyDescent="0.25">
      <c r="A19" s="15">
        <f>SUBTOTAL(3,B$10:$B19)</f>
        <v>10</v>
      </c>
      <c r="B19" s="58" t="s">
        <v>50</v>
      </c>
      <c r="C19" s="15"/>
      <c r="D19" s="15">
        <v>1987</v>
      </c>
      <c r="E19" s="15" t="s">
        <v>18</v>
      </c>
      <c r="F19" s="15" t="s">
        <v>23</v>
      </c>
      <c r="G19" s="15"/>
      <c r="H19" s="62" t="s">
        <v>27</v>
      </c>
      <c r="I19" s="64" t="s">
        <v>176</v>
      </c>
      <c r="J19" s="62" t="s">
        <v>24</v>
      </c>
      <c r="K19" s="62"/>
      <c r="L19" s="63" t="s">
        <v>172</v>
      </c>
    </row>
    <row r="20" spans="1:12" s="14" customFormat="1" ht="17.45" customHeight="1" x14ac:dyDescent="0.25">
      <c r="A20" s="15">
        <f>SUBTOTAL(3,B$10:$B20)</f>
        <v>11</v>
      </c>
      <c r="B20" s="58" t="s">
        <v>215</v>
      </c>
      <c r="C20" s="15">
        <v>1984</v>
      </c>
      <c r="D20" s="15"/>
      <c r="E20" s="15" t="s">
        <v>20</v>
      </c>
      <c r="F20" s="15" t="s">
        <v>26</v>
      </c>
      <c r="G20" s="15"/>
      <c r="H20" s="62" t="s">
        <v>239</v>
      </c>
      <c r="I20" s="62" t="s">
        <v>207</v>
      </c>
      <c r="J20" s="62" t="s">
        <v>29</v>
      </c>
      <c r="K20" s="62"/>
      <c r="L20" s="63" t="s">
        <v>172</v>
      </c>
    </row>
    <row r="21" spans="1:12" s="14" customFormat="1" ht="17.45" customHeight="1" x14ac:dyDescent="0.25">
      <c r="A21" s="15">
        <f>SUBTOTAL(3,B$10:$B21)</f>
        <v>12</v>
      </c>
      <c r="B21" s="58" t="s">
        <v>241</v>
      </c>
      <c r="C21" s="15">
        <v>1994</v>
      </c>
      <c r="D21" s="15"/>
      <c r="E21" s="15" t="s">
        <v>20</v>
      </c>
      <c r="F21" s="15"/>
      <c r="G21" s="15"/>
      <c r="H21" s="62" t="s">
        <v>27</v>
      </c>
      <c r="I21" s="62" t="s">
        <v>240</v>
      </c>
      <c r="J21" s="62" t="s">
        <v>29</v>
      </c>
      <c r="K21" s="62"/>
      <c r="L21" s="63" t="s">
        <v>172</v>
      </c>
    </row>
    <row r="22" spans="1:12" s="14" customFormat="1" ht="17.45" customHeight="1" x14ac:dyDescent="0.25">
      <c r="A22" s="15">
        <f>SUBTOTAL(3,B$10:$B22)</f>
        <v>13</v>
      </c>
      <c r="B22" s="58" t="s">
        <v>318</v>
      </c>
      <c r="C22" s="15">
        <v>1979</v>
      </c>
      <c r="D22" s="15"/>
      <c r="E22" s="15" t="s">
        <v>18</v>
      </c>
      <c r="F22" s="15"/>
      <c r="G22" s="15"/>
      <c r="H22" s="62" t="s">
        <v>27</v>
      </c>
      <c r="I22" s="62" t="s">
        <v>240</v>
      </c>
      <c r="J22" s="62" t="s">
        <v>24</v>
      </c>
      <c r="K22" s="62"/>
      <c r="L22" s="63" t="s">
        <v>172</v>
      </c>
    </row>
    <row r="23" spans="1:12" s="14" customFormat="1" ht="17.45" customHeight="1" x14ac:dyDescent="0.25">
      <c r="A23" s="15">
        <f>SUBTOTAL(3,B$10:$B23)</f>
        <v>14</v>
      </c>
      <c r="B23" s="58" t="s">
        <v>56</v>
      </c>
      <c r="C23" s="15"/>
      <c r="D23" s="15">
        <v>1983</v>
      </c>
      <c r="E23" s="15" t="s">
        <v>18</v>
      </c>
      <c r="F23" s="15" t="s">
        <v>23</v>
      </c>
      <c r="G23" s="15"/>
      <c r="H23" s="62" t="s">
        <v>57</v>
      </c>
      <c r="I23" s="62" t="s">
        <v>177</v>
      </c>
      <c r="J23" s="62" t="s">
        <v>24</v>
      </c>
      <c r="K23" s="62"/>
      <c r="L23" s="63" t="s">
        <v>172</v>
      </c>
    </row>
    <row r="24" spans="1:12" s="14" customFormat="1" ht="17.45" customHeight="1" x14ac:dyDescent="0.25">
      <c r="A24" s="15">
        <f>SUBTOTAL(3,B$10:$B24)</f>
        <v>15</v>
      </c>
      <c r="B24" s="58" t="s">
        <v>58</v>
      </c>
      <c r="C24" s="15"/>
      <c r="D24" s="15">
        <v>1983</v>
      </c>
      <c r="E24" s="15" t="s">
        <v>20</v>
      </c>
      <c r="F24" s="15"/>
      <c r="G24" s="15"/>
      <c r="H24" s="62" t="s">
        <v>57</v>
      </c>
      <c r="I24" s="62" t="s">
        <v>179</v>
      </c>
      <c r="J24" s="62" t="s">
        <v>24</v>
      </c>
      <c r="K24" s="62"/>
      <c r="L24" s="63" t="s">
        <v>172</v>
      </c>
    </row>
    <row r="25" spans="1:12" s="14" customFormat="1" ht="17.45" customHeight="1" x14ac:dyDescent="0.25">
      <c r="A25" s="15">
        <f>SUBTOTAL(3,B$10:$B25)</f>
        <v>16</v>
      </c>
      <c r="B25" s="58" t="s">
        <v>59</v>
      </c>
      <c r="C25" s="15"/>
      <c r="D25" s="15">
        <v>1987</v>
      </c>
      <c r="E25" s="15" t="s">
        <v>20</v>
      </c>
      <c r="F25" s="15"/>
      <c r="G25" s="15"/>
      <c r="H25" s="62" t="s">
        <v>57</v>
      </c>
      <c r="I25" s="62" t="s">
        <v>178</v>
      </c>
      <c r="J25" s="62" t="s">
        <v>24</v>
      </c>
      <c r="K25" s="62"/>
      <c r="L25" s="63" t="s">
        <v>172</v>
      </c>
    </row>
    <row r="26" spans="1:12" s="14" customFormat="1" ht="17.45" customHeight="1" x14ac:dyDescent="0.25">
      <c r="A26" s="15">
        <f>SUBTOTAL(3,B$10:$B26)</f>
        <v>17</v>
      </c>
      <c r="B26" s="58" t="s">
        <v>188</v>
      </c>
      <c r="C26" s="15">
        <v>1977</v>
      </c>
      <c r="D26" s="15"/>
      <c r="E26" s="15" t="s">
        <v>20</v>
      </c>
      <c r="F26" s="15" t="s">
        <v>23</v>
      </c>
      <c r="G26" s="15" t="s">
        <v>130</v>
      </c>
      <c r="H26" s="62" t="s">
        <v>49</v>
      </c>
      <c r="I26" s="62" t="s">
        <v>233</v>
      </c>
      <c r="J26" s="62" t="s">
        <v>99</v>
      </c>
      <c r="K26" s="62"/>
      <c r="L26" s="63" t="s">
        <v>172</v>
      </c>
    </row>
    <row r="27" spans="1:12" s="14" customFormat="1" ht="17.45" customHeight="1" x14ac:dyDescent="0.25">
      <c r="A27" s="15">
        <f>SUBTOTAL(3,B$10:$B27)</f>
        <v>18</v>
      </c>
      <c r="B27" s="58" t="s">
        <v>61</v>
      </c>
      <c r="C27" s="15">
        <v>1980</v>
      </c>
      <c r="D27" s="15"/>
      <c r="E27" s="15" t="s">
        <v>20</v>
      </c>
      <c r="F27" s="15"/>
      <c r="G27" s="15"/>
      <c r="H27" s="62" t="s">
        <v>227</v>
      </c>
      <c r="I27" s="62" t="s">
        <v>226</v>
      </c>
      <c r="J27" s="62" t="s">
        <v>24</v>
      </c>
      <c r="K27" s="62"/>
      <c r="L27" s="63" t="s">
        <v>172</v>
      </c>
    </row>
    <row r="28" spans="1:12" s="14" customFormat="1" ht="17.45" customHeight="1" x14ac:dyDescent="0.25">
      <c r="A28" s="15">
        <f>SUBTOTAL(3,B$10:$B28)</f>
        <v>19</v>
      </c>
      <c r="B28" s="58" t="s">
        <v>63</v>
      </c>
      <c r="C28" s="15"/>
      <c r="D28" s="15">
        <v>1989</v>
      </c>
      <c r="E28" s="15" t="s">
        <v>23</v>
      </c>
      <c r="F28" s="15"/>
      <c r="G28" s="15"/>
      <c r="H28" s="62" t="s">
        <v>62</v>
      </c>
      <c r="I28" s="62" t="s">
        <v>228</v>
      </c>
      <c r="J28" s="62" t="s">
        <v>29</v>
      </c>
      <c r="K28" s="62"/>
      <c r="L28" s="63" t="s">
        <v>172</v>
      </c>
    </row>
    <row r="29" spans="1:12" s="14" customFormat="1" ht="17.45" customHeight="1" x14ac:dyDescent="0.25">
      <c r="A29" s="15">
        <f>SUBTOTAL(3,B$10:$B29)</f>
        <v>20</v>
      </c>
      <c r="B29" s="58" t="s">
        <v>34</v>
      </c>
      <c r="C29" s="15">
        <v>1982</v>
      </c>
      <c r="D29" s="15"/>
      <c r="E29" s="62" t="s">
        <v>37</v>
      </c>
      <c r="F29" s="15"/>
      <c r="G29" s="15"/>
      <c r="H29" s="62" t="s">
        <v>35</v>
      </c>
      <c r="I29" s="62" t="s">
        <v>36</v>
      </c>
      <c r="J29" s="62" t="s">
        <v>29</v>
      </c>
      <c r="K29" s="62"/>
      <c r="L29" s="63" t="s">
        <v>172</v>
      </c>
    </row>
    <row r="30" spans="1:12" s="14" customFormat="1" ht="17.45" customHeight="1" x14ac:dyDescent="0.25">
      <c r="A30" s="15">
        <f>SUBTOTAL(3,B$10:$B30)</f>
        <v>21</v>
      </c>
      <c r="B30" s="58" t="s">
        <v>38</v>
      </c>
      <c r="C30" s="15">
        <v>1968</v>
      </c>
      <c r="D30" s="15"/>
      <c r="E30" s="15"/>
      <c r="F30" s="15"/>
      <c r="G30" s="15"/>
      <c r="H30" s="62" t="s">
        <v>39</v>
      </c>
      <c r="I30" s="62" t="s">
        <v>40</v>
      </c>
      <c r="J30" s="62" t="s">
        <v>41</v>
      </c>
      <c r="K30" s="62"/>
      <c r="L30" s="63" t="s">
        <v>172</v>
      </c>
    </row>
    <row r="31" spans="1:12" s="14" customFormat="1" ht="17.45" customHeight="1" x14ac:dyDescent="0.25">
      <c r="A31" s="15">
        <f>SUBTOTAL(3,B$10:$B31)</f>
        <v>22</v>
      </c>
      <c r="B31" s="58" t="s">
        <v>43</v>
      </c>
      <c r="C31" s="15">
        <v>1969</v>
      </c>
      <c r="D31" s="15"/>
      <c r="E31" s="15"/>
      <c r="F31" s="15"/>
      <c r="G31" s="15"/>
      <c r="H31" s="62" t="s">
        <v>42</v>
      </c>
      <c r="I31" s="62" t="s">
        <v>40</v>
      </c>
      <c r="J31" s="62" t="s">
        <v>41</v>
      </c>
      <c r="K31" s="62"/>
      <c r="L31" s="63" t="s">
        <v>172</v>
      </c>
    </row>
    <row r="32" spans="1:12" s="14" customFormat="1" ht="17.45" customHeight="1" x14ac:dyDescent="0.25">
      <c r="A32" s="15">
        <f>SUBTOTAL(3,B$10:$B32)</f>
        <v>23</v>
      </c>
      <c r="B32" s="58" t="s">
        <v>44</v>
      </c>
      <c r="C32" s="15">
        <v>1966</v>
      </c>
      <c r="D32" s="15"/>
      <c r="E32" s="15"/>
      <c r="F32" s="15"/>
      <c r="G32" s="15"/>
      <c r="H32" s="62" t="s">
        <v>42</v>
      </c>
      <c r="I32" s="62" t="s">
        <v>40</v>
      </c>
      <c r="J32" s="62" t="s">
        <v>29</v>
      </c>
      <c r="K32" s="62"/>
      <c r="L32" s="63" t="s">
        <v>172</v>
      </c>
    </row>
    <row r="33" spans="1:12" s="14" customFormat="1" ht="17.45" customHeight="1" x14ac:dyDescent="0.25">
      <c r="A33" s="15">
        <f>SUBTOTAL(3,B$10:$B33)</f>
        <v>24</v>
      </c>
      <c r="B33" s="58" t="s">
        <v>174</v>
      </c>
      <c r="C33" s="60">
        <v>1981</v>
      </c>
      <c r="D33" s="15"/>
      <c r="E33" s="15" t="s">
        <v>18</v>
      </c>
      <c r="F33" s="15" t="s">
        <v>23</v>
      </c>
      <c r="G33" s="15"/>
      <c r="H33" s="62" t="s">
        <v>22</v>
      </c>
      <c r="I33" s="62" t="s">
        <v>175</v>
      </c>
      <c r="J33" s="65" t="s">
        <v>24</v>
      </c>
      <c r="K33" s="62"/>
      <c r="L33" s="63" t="s">
        <v>221</v>
      </c>
    </row>
    <row r="34" spans="1:12" s="14" customFormat="1" ht="17.45" customHeight="1" x14ac:dyDescent="0.25">
      <c r="A34" s="15">
        <f>SUBTOTAL(3,B$10:$B34)</f>
        <v>25</v>
      </c>
      <c r="B34" s="58" t="s">
        <v>48</v>
      </c>
      <c r="C34" s="15"/>
      <c r="D34" s="15">
        <v>1984</v>
      </c>
      <c r="E34" s="15" t="s">
        <v>18</v>
      </c>
      <c r="F34" s="15" t="s">
        <v>23</v>
      </c>
      <c r="G34" s="15"/>
      <c r="H34" s="62" t="s">
        <v>55</v>
      </c>
      <c r="I34" s="73" t="s">
        <v>274</v>
      </c>
      <c r="J34" s="62" t="s">
        <v>24</v>
      </c>
      <c r="K34" s="62"/>
      <c r="L34" s="63" t="s">
        <v>221</v>
      </c>
    </row>
    <row r="35" spans="1:12" s="14" customFormat="1" ht="17.45" customHeight="1" x14ac:dyDescent="0.25">
      <c r="A35" s="15">
        <f>SUBTOTAL(3,B$10:$B35)</f>
        <v>26</v>
      </c>
      <c r="B35" s="58" t="s">
        <v>109</v>
      </c>
      <c r="C35" s="15">
        <v>1974</v>
      </c>
      <c r="D35" s="15"/>
      <c r="E35" s="15" t="s">
        <v>20</v>
      </c>
      <c r="F35" s="15" t="s">
        <v>23</v>
      </c>
      <c r="G35" s="15" t="s">
        <v>122</v>
      </c>
      <c r="H35" s="62" t="s">
        <v>55</v>
      </c>
      <c r="I35" s="62" t="s">
        <v>275</v>
      </c>
      <c r="J35" s="62" t="s">
        <v>99</v>
      </c>
      <c r="K35" s="62"/>
      <c r="L35" s="63" t="s">
        <v>221</v>
      </c>
    </row>
    <row r="36" spans="1:12" s="14" customFormat="1" ht="17.45" customHeight="1" x14ac:dyDescent="0.25">
      <c r="A36" s="15">
        <f>SUBTOTAL(3,B$10:$B36)</f>
        <v>27</v>
      </c>
      <c r="B36" s="58" t="s">
        <v>84</v>
      </c>
      <c r="C36" s="15"/>
      <c r="D36" s="15">
        <v>1985</v>
      </c>
      <c r="E36" s="15" t="s">
        <v>18</v>
      </c>
      <c r="F36" s="15" t="s">
        <v>26</v>
      </c>
      <c r="G36" s="15"/>
      <c r="H36" s="62" t="s">
        <v>27</v>
      </c>
      <c r="I36" s="62" t="s">
        <v>101</v>
      </c>
      <c r="J36" s="62" t="s">
        <v>24</v>
      </c>
      <c r="K36" s="62"/>
      <c r="L36" s="63" t="s">
        <v>221</v>
      </c>
    </row>
    <row r="37" spans="1:12" s="14" customFormat="1" ht="17.45" customHeight="1" x14ac:dyDescent="0.25">
      <c r="A37" s="15">
        <f>SUBTOTAL(3,B$10:$B37)</f>
        <v>28</v>
      </c>
      <c r="B37" s="58" t="s">
        <v>93</v>
      </c>
      <c r="C37" s="15"/>
      <c r="D37" s="15">
        <v>1991</v>
      </c>
      <c r="E37" s="15" t="s">
        <v>20</v>
      </c>
      <c r="F37" s="15"/>
      <c r="G37" s="15"/>
      <c r="H37" s="62" t="s">
        <v>27</v>
      </c>
      <c r="I37" s="62" t="s">
        <v>92</v>
      </c>
      <c r="J37" s="62" t="s">
        <v>29</v>
      </c>
      <c r="K37" s="62"/>
      <c r="L37" s="63" t="s">
        <v>221</v>
      </c>
    </row>
    <row r="38" spans="1:12" s="14" customFormat="1" ht="17.45" customHeight="1" x14ac:dyDescent="0.25">
      <c r="A38" s="15">
        <f>SUBTOTAL(3,B$10:$B38)</f>
        <v>29</v>
      </c>
      <c r="B38" s="58" t="s">
        <v>94</v>
      </c>
      <c r="C38" s="15"/>
      <c r="D38" s="15">
        <v>1988</v>
      </c>
      <c r="E38" s="15" t="s">
        <v>20</v>
      </c>
      <c r="F38" s="15"/>
      <c r="G38" s="15"/>
      <c r="H38" s="62" t="s">
        <v>27</v>
      </c>
      <c r="I38" s="62" t="s">
        <v>180</v>
      </c>
      <c r="J38" s="62" t="s">
        <v>24</v>
      </c>
      <c r="K38" s="62"/>
      <c r="L38" s="63" t="s">
        <v>221</v>
      </c>
    </row>
    <row r="39" spans="1:12" s="14" customFormat="1" ht="17.45" customHeight="1" x14ac:dyDescent="0.25">
      <c r="A39" s="15">
        <f>SUBTOTAL(3,B$10:$B39)</f>
        <v>30</v>
      </c>
      <c r="B39" s="58" t="s">
        <v>144</v>
      </c>
      <c r="C39" s="15">
        <v>1984</v>
      </c>
      <c r="D39" s="15"/>
      <c r="E39" s="15" t="s">
        <v>20</v>
      </c>
      <c r="F39" s="15" t="s">
        <v>23</v>
      </c>
      <c r="G39" s="15" t="s">
        <v>130</v>
      </c>
      <c r="H39" s="62" t="s">
        <v>49</v>
      </c>
      <c r="I39" s="62" t="s">
        <v>276</v>
      </c>
      <c r="J39" s="62" t="s">
        <v>99</v>
      </c>
      <c r="K39" s="62"/>
      <c r="L39" s="63" t="s">
        <v>221</v>
      </c>
    </row>
    <row r="40" spans="1:12" s="14" customFormat="1" ht="17.45" customHeight="1" x14ac:dyDescent="0.25">
      <c r="A40" s="15">
        <f>SUBTOTAL(3,B$10:$B40)</f>
        <v>31</v>
      </c>
      <c r="B40" s="58" t="s">
        <v>184</v>
      </c>
      <c r="C40" s="15">
        <v>1993</v>
      </c>
      <c r="D40" s="15"/>
      <c r="E40" s="15" t="s">
        <v>18</v>
      </c>
      <c r="F40" s="15"/>
      <c r="G40" s="15"/>
      <c r="H40" s="62" t="s">
        <v>49</v>
      </c>
      <c r="I40" s="62" t="s">
        <v>277</v>
      </c>
      <c r="J40" s="62" t="s">
        <v>29</v>
      </c>
      <c r="K40" s="62"/>
      <c r="L40" s="63" t="s">
        <v>221</v>
      </c>
    </row>
    <row r="41" spans="1:12" s="14" customFormat="1" ht="17.45" customHeight="1" x14ac:dyDescent="0.25">
      <c r="A41" s="15">
        <f>SUBTOTAL(3,B$10:$B41)</f>
        <v>32</v>
      </c>
      <c r="B41" s="58" t="s">
        <v>51</v>
      </c>
      <c r="C41" s="15">
        <v>1987</v>
      </c>
      <c r="D41" s="15"/>
      <c r="E41" s="15" t="s">
        <v>18</v>
      </c>
      <c r="F41" s="15" t="s">
        <v>26</v>
      </c>
      <c r="G41" s="15"/>
      <c r="H41" s="62" t="s">
        <v>49</v>
      </c>
      <c r="I41" s="62" t="s">
        <v>277</v>
      </c>
      <c r="J41" s="62" t="s">
        <v>29</v>
      </c>
      <c r="K41" s="62"/>
      <c r="L41" s="63" t="s">
        <v>221</v>
      </c>
    </row>
    <row r="42" spans="1:12" s="14" customFormat="1" ht="17.45" customHeight="1" x14ac:dyDescent="0.25">
      <c r="A42" s="15">
        <f>SUBTOTAL(3,B$10:$B42)</f>
        <v>33</v>
      </c>
      <c r="B42" s="58" t="s">
        <v>54</v>
      </c>
      <c r="C42" s="15">
        <v>1988</v>
      </c>
      <c r="D42" s="15"/>
      <c r="E42" s="15" t="s">
        <v>18</v>
      </c>
      <c r="F42" s="15" t="s">
        <v>26</v>
      </c>
      <c r="G42" s="15"/>
      <c r="H42" s="62" t="s">
        <v>27</v>
      </c>
      <c r="I42" s="62" t="s">
        <v>278</v>
      </c>
      <c r="J42" s="62" t="s">
        <v>29</v>
      </c>
      <c r="K42" s="62"/>
      <c r="L42" s="63" t="s">
        <v>221</v>
      </c>
    </row>
    <row r="43" spans="1:12" s="14" customFormat="1" ht="17.45" customHeight="1" x14ac:dyDescent="0.25">
      <c r="A43" s="15">
        <f>SUBTOTAL(3,B$10:$B43)</f>
        <v>34</v>
      </c>
      <c r="B43" s="58" t="s">
        <v>69</v>
      </c>
      <c r="C43" s="15"/>
      <c r="D43" s="15">
        <v>1983</v>
      </c>
      <c r="E43" s="15" t="s">
        <v>23</v>
      </c>
      <c r="F43" s="15"/>
      <c r="G43" s="15"/>
      <c r="H43" s="62" t="s">
        <v>70</v>
      </c>
      <c r="I43" s="62" t="s">
        <v>71</v>
      </c>
      <c r="J43" s="62" t="s">
        <v>29</v>
      </c>
      <c r="K43" s="62"/>
      <c r="L43" s="63" t="s">
        <v>221</v>
      </c>
    </row>
    <row r="44" spans="1:12" s="14" customFormat="1" ht="17.45" customHeight="1" x14ac:dyDescent="0.25">
      <c r="A44" s="15">
        <f>SUBTOTAL(3,B$10:$B44)</f>
        <v>35</v>
      </c>
      <c r="B44" s="58" t="s">
        <v>72</v>
      </c>
      <c r="C44" s="15"/>
      <c r="D44" s="15">
        <v>1983</v>
      </c>
      <c r="E44" s="15" t="s">
        <v>32</v>
      </c>
      <c r="F44" s="15"/>
      <c r="G44" s="15"/>
      <c r="H44" s="62" t="s">
        <v>33</v>
      </c>
      <c r="I44" s="62" t="s">
        <v>71</v>
      </c>
      <c r="J44" s="62" t="s">
        <v>29</v>
      </c>
      <c r="K44" s="62"/>
      <c r="L44" s="63" t="s">
        <v>221</v>
      </c>
    </row>
    <row r="45" spans="1:12" s="14" customFormat="1" ht="17.45" customHeight="1" x14ac:dyDescent="0.25">
      <c r="A45" s="15">
        <f>SUBTOTAL(3,B$10:$B45)</f>
        <v>36</v>
      </c>
      <c r="B45" s="58" t="s">
        <v>82</v>
      </c>
      <c r="C45" s="15">
        <v>1987</v>
      </c>
      <c r="D45" s="15"/>
      <c r="E45" s="15" t="s">
        <v>18</v>
      </c>
      <c r="F45" s="15" t="s">
        <v>26</v>
      </c>
      <c r="G45" s="15"/>
      <c r="H45" s="62" t="s">
        <v>49</v>
      </c>
      <c r="I45" s="62" t="s">
        <v>66</v>
      </c>
      <c r="J45" s="62" t="s">
        <v>29</v>
      </c>
      <c r="K45" s="62"/>
      <c r="L45" s="63" t="s">
        <v>221</v>
      </c>
    </row>
    <row r="46" spans="1:12" s="14" customFormat="1" ht="17.45" customHeight="1" x14ac:dyDescent="0.25">
      <c r="A46" s="15">
        <f>SUBTOTAL(3,B$10:$B46)</f>
        <v>37</v>
      </c>
      <c r="B46" s="58" t="s">
        <v>46</v>
      </c>
      <c r="C46" s="15">
        <v>1976</v>
      </c>
      <c r="D46" s="15"/>
      <c r="E46" s="15" t="s">
        <v>219</v>
      </c>
      <c r="F46" s="15" t="s">
        <v>14</v>
      </c>
      <c r="G46" s="15"/>
      <c r="H46" s="62" t="s">
        <v>222</v>
      </c>
      <c r="I46" s="62" t="s">
        <v>220</v>
      </c>
      <c r="J46" s="62" t="s">
        <v>24</v>
      </c>
      <c r="K46" s="62"/>
      <c r="L46" s="63" t="s">
        <v>183</v>
      </c>
    </row>
    <row r="47" spans="1:12" s="14" customFormat="1" ht="17.45" customHeight="1" x14ac:dyDescent="0.25">
      <c r="A47" s="15">
        <f>SUBTOTAL(3,B$10:$B47)</f>
        <v>38</v>
      </c>
      <c r="B47" s="58" t="s">
        <v>104</v>
      </c>
      <c r="C47" s="15">
        <v>1965</v>
      </c>
      <c r="D47" s="15"/>
      <c r="E47" s="15" t="s">
        <v>20</v>
      </c>
      <c r="F47" s="15" t="s">
        <v>14</v>
      </c>
      <c r="G47" s="15" t="s">
        <v>129</v>
      </c>
      <c r="H47" s="62" t="s">
        <v>107</v>
      </c>
      <c r="I47" s="62" t="s">
        <v>181</v>
      </c>
      <c r="J47" s="62" t="s">
        <v>99</v>
      </c>
      <c r="K47" s="62"/>
      <c r="L47" s="63" t="s">
        <v>173</v>
      </c>
    </row>
    <row r="48" spans="1:12" s="14" customFormat="1" ht="17.45" customHeight="1" x14ac:dyDescent="0.25">
      <c r="A48" s="15">
        <f>SUBTOTAL(3,B$10:$B48)</f>
        <v>39</v>
      </c>
      <c r="B48" s="58" t="s">
        <v>67</v>
      </c>
      <c r="C48" s="15">
        <v>1976</v>
      </c>
      <c r="D48" s="15"/>
      <c r="E48" s="15" t="s">
        <v>20</v>
      </c>
      <c r="F48" s="15" t="s">
        <v>14</v>
      </c>
      <c r="G48" s="15" t="s">
        <v>126</v>
      </c>
      <c r="H48" s="62" t="s">
        <v>74</v>
      </c>
      <c r="I48" s="62" t="s">
        <v>231</v>
      </c>
      <c r="J48" s="62" t="s">
        <v>99</v>
      </c>
      <c r="K48" s="62"/>
      <c r="L48" s="63" t="s">
        <v>173</v>
      </c>
    </row>
    <row r="49" spans="1:12" s="14" customFormat="1" ht="17.45" customHeight="1" x14ac:dyDescent="0.25">
      <c r="A49" s="15">
        <f>SUBTOTAL(3,B$10:$B49)</f>
        <v>40</v>
      </c>
      <c r="B49" s="58" t="s">
        <v>105</v>
      </c>
      <c r="C49" s="15">
        <v>1975</v>
      </c>
      <c r="D49" s="15"/>
      <c r="E49" s="15" t="s">
        <v>20</v>
      </c>
      <c r="F49" s="15" t="s">
        <v>23</v>
      </c>
      <c r="G49" s="15" t="s">
        <v>122</v>
      </c>
      <c r="H49" s="62" t="s">
        <v>74</v>
      </c>
      <c r="I49" s="62" t="s">
        <v>76</v>
      </c>
      <c r="J49" s="62" t="s">
        <v>99</v>
      </c>
      <c r="K49" s="62"/>
      <c r="L49" s="63" t="s">
        <v>173</v>
      </c>
    </row>
    <row r="50" spans="1:12" s="14" customFormat="1" ht="17.45" customHeight="1" x14ac:dyDescent="0.25">
      <c r="A50" s="15">
        <f>SUBTOTAL(3,B$10:$B50)</f>
        <v>41</v>
      </c>
      <c r="B50" s="58" t="s">
        <v>106</v>
      </c>
      <c r="C50" s="15">
        <v>1979</v>
      </c>
      <c r="D50" s="15"/>
      <c r="E50" s="15" t="s">
        <v>20</v>
      </c>
      <c r="F50" s="15" t="s">
        <v>23</v>
      </c>
      <c r="G50" s="15" t="s">
        <v>126</v>
      </c>
      <c r="H50" s="62" t="s">
        <v>49</v>
      </c>
      <c r="I50" s="62" t="s">
        <v>231</v>
      </c>
      <c r="J50" s="62" t="s">
        <v>99</v>
      </c>
      <c r="K50" s="62"/>
      <c r="L50" s="63" t="s">
        <v>173</v>
      </c>
    </row>
    <row r="51" spans="1:12" s="14" customFormat="1" ht="17.45" customHeight="1" x14ac:dyDescent="0.25">
      <c r="A51" s="15">
        <f>SUBTOTAL(3,B$10:$B51)</f>
        <v>42</v>
      </c>
      <c r="B51" s="58" t="s">
        <v>68</v>
      </c>
      <c r="C51" s="15">
        <v>1988</v>
      </c>
      <c r="D51" s="15"/>
      <c r="E51" s="15" t="s">
        <v>18</v>
      </c>
      <c r="F51" s="15" t="s">
        <v>26</v>
      </c>
      <c r="G51" s="15"/>
      <c r="H51" s="62" t="s">
        <v>49</v>
      </c>
      <c r="I51" s="62" t="s">
        <v>66</v>
      </c>
      <c r="J51" s="62" t="s">
        <v>29</v>
      </c>
      <c r="K51" s="62"/>
      <c r="L51" s="63" t="s">
        <v>173</v>
      </c>
    </row>
    <row r="52" spans="1:12" s="14" customFormat="1" ht="17.45" customHeight="1" x14ac:dyDescent="0.25">
      <c r="A52" s="15">
        <f>SUBTOTAL(3,B$10:$B52)</f>
        <v>43</v>
      </c>
      <c r="B52" s="58" t="s">
        <v>81</v>
      </c>
      <c r="C52" s="15">
        <v>1986</v>
      </c>
      <c r="D52" s="15"/>
      <c r="E52" s="15" t="s">
        <v>18</v>
      </c>
      <c r="F52" s="15" t="s">
        <v>26</v>
      </c>
      <c r="G52" s="15"/>
      <c r="H52" s="62" t="s">
        <v>49</v>
      </c>
      <c r="I52" s="62" t="s">
        <v>66</v>
      </c>
      <c r="J52" s="62" t="s">
        <v>29</v>
      </c>
      <c r="K52" s="62"/>
      <c r="L52" s="63" t="s">
        <v>173</v>
      </c>
    </row>
    <row r="53" spans="1:12" s="14" customFormat="1" ht="17.45" customHeight="1" x14ac:dyDescent="0.25">
      <c r="A53" s="15">
        <f>SUBTOTAL(3,B$10:$B53)</f>
        <v>44</v>
      </c>
      <c r="B53" s="58" t="s">
        <v>86</v>
      </c>
      <c r="C53" s="15"/>
      <c r="D53" s="15">
        <v>1993</v>
      </c>
      <c r="E53" s="15" t="s">
        <v>18</v>
      </c>
      <c r="F53" s="15" t="s">
        <v>26</v>
      </c>
      <c r="G53" s="15"/>
      <c r="H53" s="62" t="s">
        <v>49</v>
      </c>
      <c r="I53" s="62" t="s">
        <v>91</v>
      </c>
      <c r="J53" s="62" t="s">
        <v>29</v>
      </c>
      <c r="K53" s="62"/>
      <c r="L53" s="63" t="s">
        <v>173</v>
      </c>
    </row>
    <row r="54" spans="1:12" s="14" customFormat="1" ht="17.45" customHeight="1" x14ac:dyDescent="0.25">
      <c r="A54" s="15">
        <f>SUBTOTAL(3,B$10:$B54)</f>
        <v>45</v>
      </c>
      <c r="B54" s="58" t="s">
        <v>87</v>
      </c>
      <c r="C54" s="15"/>
      <c r="D54" s="15">
        <v>1990</v>
      </c>
      <c r="E54" s="15" t="s">
        <v>18</v>
      </c>
      <c r="F54" s="15" t="s">
        <v>14</v>
      </c>
      <c r="G54" s="15"/>
      <c r="H54" s="62" t="s">
        <v>49</v>
      </c>
      <c r="I54" s="62" t="s">
        <v>91</v>
      </c>
      <c r="J54" s="62" t="s">
        <v>29</v>
      </c>
      <c r="K54" s="62"/>
      <c r="L54" s="63" t="s">
        <v>173</v>
      </c>
    </row>
    <row r="55" spans="1:12" s="14" customFormat="1" ht="17.45" customHeight="1" x14ac:dyDescent="0.25">
      <c r="A55" s="15">
        <f>SUBTOTAL(3,B$10:$B55)</f>
        <v>46</v>
      </c>
      <c r="B55" s="58" t="s">
        <v>85</v>
      </c>
      <c r="C55" s="15">
        <v>1993</v>
      </c>
      <c r="D55" s="15"/>
      <c r="E55" s="15" t="s">
        <v>18</v>
      </c>
      <c r="F55" s="15"/>
      <c r="G55" s="15"/>
      <c r="H55" s="62" t="s">
        <v>49</v>
      </c>
      <c r="I55" s="62" t="s">
        <v>91</v>
      </c>
      <c r="J55" s="62" t="s">
        <v>29</v>
      </c>
      <c r="K55" s="62"/>
      <c r="L55" s="63" t="s">
        <v>173</v>
      </c>
    </row>
    <row r="56" spans="1:12" s="14" customFormat="1" ht="17.45" customHeight="1" x14ac:dyDescent="0.25">
      <c r="A56" s="15">
        <f>SUBTOTAL(3,B$10:$B56)</f>
        <v>47</v>
      </c>
      <c r="B56" s="58" t="s">
        <v>142</v>
      </c>
      <c r="C56" s="15">
        <v>1984</v>
      </c>
      <c r="D56" s="15"/>
      <c r="E56" s="15" t="s">
        <v>20</v>
      </c>
      <c r="F56" s="15" t="s">
        <v>23</v>
      </c>
      <c r="G56" s="15" t="s">
        <v>130</v>
      </c>
      <c r="H56" s="62" t="s">
        <v>49</v>
      </c>
      <c r="I56" s="62" t="s">
        <v>231</v>
      </c>
      <c r="J56" s="62" t="s">
        <v>99</v>
      </c>
      <c r="K56" s="62"/>
      <c r="L56" s="63" t="s">
        <v>173</v>
      </c>
    </row>
    <row r="57" spans="1:12" s="14" customFormat="1" ht="17.45" customHeight="1" x14ac:dyDescent="0.25">
      <c r="A57" s="15">
        <f>SUBTOTAL(3,B$10:$B57)</f>
        <v>48</v>
      </c>
      <c r="B57" s="58" t="s">
        <v>102</v>
      </c>
      <c r="C57" s="15">
        <v>1969</v>
      </c>
      <c r="D57" s="15"/>
      <c r="E57" s="15" t="s">
        <v>20</v>
      </c>
      <c r="F57" s="15" t="s">
        <v>14</v>
      </c>
      <c r="G57" s="15" t="s">
        <v>129</v>
      </c>
      <c r="H57" s="62" t="s">
        <v>49</v>
      </c>
      <c r="I57" s="62" t="s">
        <v>231</v>
      </c>
      <c r="J57" s="62" t="s">
        <v>99</v>
      </c>
      <c r="K57" s="62"/>
      <c r="L57" s="63" t="s">
        <v>173</v>
      </c>
    </row>
    <row r="58" spans="1:12" s="14" customFormat="1" ht="17.45" customHeight="1" x14ac:dyDescent="0.25">
      <c r="A58" s="15">
        <f>SUBTOTAL(3,B$10:$B58)</f>
        <v>49</v>
      </c>
      <c r="B58" s="58" t="s">
        <v>78</v>
      </c>
      <c r="C58" s="15">
        <v>1990</v>
      </c>
      <c r="D58" s="15"/>
      <c r="E58" s="15" t="s">
        <v>18</v>
      </c>
      <c r="F58" s="15" t="s">
        <v>26</v>
      </c>
      <c r="G58" s="15"/>
      <c r="H58" s="62" t="s">
        <v>49</v>
      </c>
      <c r="I58" s="62" t="s">
        <v>76</v>
      </c>
      <c r="J58" s="62" t="s">
        <v>29</v>
      </c>
      <c r="K58" s="62"/>
      <c r="L58" s="63" t="s">
        <v>173</v>
      </c>
    </row>
    <row r="59" spans="1:12" s="14" customFormat="1" ht="17.45" customHeight="1" x14ac:dyDescent="0.25">
      <c r="A59" s="15">
        <f>SUBTOTAL(3,B$10:$B59)</f>
        <v>50</v>
      </c>
      <c r="B59" s="58" t="s">
        <v>88</v>
      </c>
      <c r="C59" s="15">
        <v>1989</v>
      </c>
      <c r="D59" s="15"/>
      <c r="E59" s="15" t="s">
        <v>18</v>
      </c>
      <c r="F59" s="15" t="s">
        <v>26</v>
      </c>
      <c r="G59" s="15"/>
      <c r="H59" s="62" t="s">
        <v>49</v>
      </c>
      <c r="I59" s="62" t="s">
        <v>76</v>
      </c>
      <c r="J59" s="62" t="s">
        <v>29</v>
      </c>
      <c r="K59" s="62"/>
      <c r="L59" s="63" t="s">
        <v>173</v>
      </c>
    </row>
    <row r="60" spans="1:12" s="14" customFormat="1" ht="17.45" customHeight="1" x14ac:dyDescent="0.25">
      <c r="A60" s="15">
        <f>SUBTOTAL(3,B$10:$B60)</f>
        <v>51</v>
      </c>
      <c r="B60" s="58" t="s">
        <v>89</v>
      </c>
      <c r="C60" s="15">
        <v>1989</v>
      </c>
      <c r="D60" s="15"/>
      <c r="E60" s="15" t="s">
        <v>18</v>
      </c>
      <c r="F60" s="15" t="s">
        <v>26</v>
      </c>
      <c r="G60" s="15"/>
      <c r="H60" s="62" t="s">
        <v>49</v>
      </c>
      <c r="I60" s="62" t="s">
        <v>76</v>
      </c>
      <c r="J60" s="62" t="s">
        <v>29</v>
      </c>
      <c r="K60" s="62"/>
      <c r="L60" s="63" t="s">
        <v>173</v>
      </c>
    </row>
    <row r="61" spans="1:12" s="14" customFormat="1" ht="17.45" customHeight="1" x14ac:dyDescent="0.25">
      <c r="A61" s="15">
        <f>SUBTOTAL(3,B$10:$B61)</f>
        <v>52</v>
      </c>
      <c r="B61" s="58" t="s">
        <v>110</v>
      </c>
      <c r="C61" s="15">
        <v>1984</v>
      </c>
      <c r="D61" s="15"/>
      <c r="E61" s="15" t="s">
        <v>20</v>
      </c>
      <c r="F61" s="15" t="s">
        <v>23</v>
      </c>
      <c r="G61" s="15" t="s">
        <v>126</v>
      </c>
      <c r="H61" s="62" t="s">
        <v>49</v>
      </c>
      <c r="I61" s="62" t="s">
        <v>76</v>
      </c>
      <c r="J61" s="62" t="s">
        <v>99</v>
      </c>
      <c r="K61" s="62"/>
      <c r="L61" s="63" t="s">
        <v>173</v>
      </c>
    </row>
    <row r="62" spans="1:12" s="14" customFormat="1" ht="17.45" customHeight="1" x14ac:dyDescent="0.25">
      <c r="A62" s="15">
        <f>SUBTOTAL(3,B$10:$B62)</f>
        <v>53</v>
      </c>
      <c r="B62" s="58" t="s">
        <v>103</v>
      </c>
      <c r="C62" s="15">
        <v>1967</v>
      </c>
      <c r="D62" s="15"/>
      <c r="E62" s="15" t="s">
        <v>20</v>
      </c>
      <c r="F62" s="15" t="s">
        <v>14</v>
      </c>
      <c r="G62" s="15" t="s">
        <v>129</v>
      </c>
      <c r="H62" s="62" t="s">
        <v>49</v>
      </c>
      <c r="I62" s="62" t="s">
        <v>232</v>
      </c>
      <c r="J62" s="62" t="s">
        <v>99</v>
      </c>
      <c r="K62" s="62"/>
      <c r="L62" s="63" t="s">
        <v>173</v>
      </c>
    </row>
    <row r="63" spans="1:12" s="14" customFormat="1" ht="17.45" customHeight="1" x14ac:dyDescent="0.25">
      <c r="A63" s="15">
        <f>SUBTOTAL(3,B$10:$B63)</f>
        <v>54</v>
      </c>
      <c r="B63" s="58" t="s">
        <v>53</v>
      </c>
      <c r="C63" s="15">
        <v>1988</v>
      </c>
      <c r="D63" s="15"/>
      <c r="E63" s="15" t="s">
        <v>18</v>
      </c>
      <c r="F63" s="15"/>
      <c r="G63" s="15"/>
      <c r="H63" s="62" t="s">
        <v>49</v>
      </c>
      <c r="I63" s="62" t="s">
        <v>76</v>
      </c>
      <c r="J63" s="62" t="s">
        <v>29</v>
      </c>
      <c r="K63" s="62"/>
      <c r="L63" s="63" t="s">
        <v>173</v>
      </c>
    </row>
    <row r="64" spans="1:12" s="14" customFormat="1" ht="17.45" customHeight="1" x14ac:dyDescent="0.25">
      <c r="A64" s="15">
        <f>SUBTOTAL(3,B$10:$B64)</f>
        <v>55</v>
      </c>
      <c r="B64" s="58" t="s">
        <v>52</v>
      </c>
      <c r="C64" s="15">
        <v>1990</v>
      </c>
      <c r="D64" s="15"/>
      <c r="E64" s="15" t="s">
        <v>18</v>
      </c>
      <c r="F64" s="15"/>
      <c r="G64" s="15"/>
      <c r="H64" s="62" t="s">
        <v>49</v>
      </c>
      <c r="I64" s="62" t="s">
        <v>91</v>
      </c>
      <c r="J64" s="62" t="s">
        <v>29</v>
      </c>
      <c r="K64" s="62"/>
      <c r="L64" s="63" t="s">
        <v>173</v>
      </c>
    </row>
    <row r="65" spans="1:12" s="14" customFormat="1" ht="17.45" customHeight="1" x14ac:dyDescent="0.25">
      <c r="A65" s="15">
        <f>SUBTOTAL(3,B$10:$B65)</f>
        <v>56</v>
      </c>
      <c r="B65" s="58" t="s">
        <v>187</v>
      </c>
      <c r="C65" s="15">
        <v>1972</v>
      </c>
      <c r="D65" s="15"/>
      <c r="E65" s="15" t="s">
        <v>20</v>
      </c>
      <c r="F65" s="15" t="s">
        <v>14</v>
      </c>
      <c r="G65" s="15" t="s">
        <v>122</v>
      </c>
      <c r="H65" s="62" t="s">
        <v>49</v>
      </c>
      <c r="I65" s="62" t="s">
        <v>233</v>
      </c>
      <c r="J65" s="62" t="s">
        <v>99</v>
      </c>
      <c r="K65" s="62"/>
      <c r="L65" s="63" t="s">
        <v>173</v>
      </c>
    </row>
    <row r="66" spans="1:12" s="14" customFormat="1" ht="17.45" customHeight="1" x14ac:dyDescent="0.25">
      <c r="A66" s="15">
        <f>SUBTOTAL(3,B$10:$B66)</f>
        <v>57</v>
      </c>
      <c r="B66" s="58" t="s">
        <v>79</v>
      </c>
      <c r="C66" s="15"/>
      <c r="D66" s="15">
        <v>1983</v>
      </c>
      <c r="E66" s="15" t="s">
        <v>18</v>
      </c>
      <c r="F66" s="15" t="s">
        <v>26</v>
      </c>
      <c r="G66" s="15"/>
      <c r="H66" s="62" t="s">
        <v>27</v>
      </c>
      <c r="I66" s="62" t="s">
        <v>73</v>
      </c>
      <c r="J66" s="62" t="s">
        <v>24</v>
      </c>
      <c r="K66" s="62"/>
      <c r="L66" s="63" t="s">
        <v>173</v>
      </c>
    </row>
    <row r="67" spans="1:12" s="14" customFormat="1" ht="17.45" customHeight="1" x14ac:dyDescent="0.25">
      <c r="A67" s="74"/>
      <c r="B67" s="53" t="s">
        <v>242</v>
      </c>
      <c r="C67" s="52"/>
      <c r="D67" s="52"/>
      <c r="E67" s="52"/>
      <c r="F67" s="52"/>
      <c r="G67" s="52"/>
      <c r="H67" s="52"/>
      <c r="I67" s="52"/>
      <c r="J67" s="52"/>
      <c r="K67" s="52"/>
      <c r="L67" s="50"/>
    </row>
    <row r="68" spans="1:12" s="14" customFormat="1" ht="17.45" customHeight="1" x14ac:dyDescent="0.25">
      <c r="A68" s="136" t="s">
        <v>97</v>
      </c>
      <c r="B68" s="136"/>
      <c r="C68" s="51">
        <f>MAX(A10,A66)</f>
        <v>57</v>
      </c>
      <c r="D68" s="52"/>
      <c r="E68" s="52"/>
      <c r="F68" s="52"/>
      <c r="G68" s="52"/>
      <c r="H68" s="52"/>
      <c r="I68" s="52"/>
      <c r="J68" s="52"/>
      <c r="K68" s="52"/>
    </row>
    <row r="69" spans="1:12" s="7" customFormat="1" x14ac:dyDescent="0.25">
      <c r="A69" s="6"/>
      <c r="B69" s="7" t="s">
        <v>205</v>
      </c>
      <c r="C69" s="49">
        <f>COUNTIF(J10:J66,"SQ biệt phái")</f>
        <v>14</v>
      </c>
      <c r="D69" s="49"/>
      <c r="E69" s="49" t="s">
        <v>90</v>
      </c>
      <c r="F69" s="41">
        <f>COUNTIF(E10:E66,"GS.TS")</f>
        <v>1</v>
      </c>
      <c r="G69" s="66" t="s">
        <v>14</v>
      </c>
      <c r="H69" s="66">
        <f>COUNTIF(F10:F66,"Cao cấp")</f>
        <v>9</v>
      </c>
      <c r="I69" s="59" t="s">
        <v>15</v>
      </c>
      <c r="J69" s="57">
        <f>COUNTIF(H10:H66,"Giám đốc")</f>
        <v>1</v>
      </c>
      <c r="K69" s="6"/>
    </row>
    <row r="70" spans="1:12" s="7" customFormat="1" x14ac:dyDescent="0.25">
      <c r="A70" s="6"/>
      <c r="B70" s="7" t="s">
        <v>24</v>
      </c>
      <c r="C70" s="49">
        <f>COUNTIF(J10:J66,"Viên chức")</f>
        <v>18</v>
      </c>
      <c r="D70" s="49"/>
      <c r="E70" s="49" t="s">
        <v>171</v>
      </c>
      <c r="F70" s="41">
        <f>COUNTIF(E10:E66,"PGS.TS")</f>
        <v>1</v>
      </c>
      <c r="G70" s="71" t="s">
        <v>23</v>
      </c>
      <c r="H70" s="66">
        <f>COUNTIF(F10:F66,"Trung cấp")</f>
        <v>15</v>
      </c>
      <c r="I70" s="59" t="s">
        <v>19</v>
      </c>
      <c r="J70" s="57">
        <f>COUNTIF(H10:H66,"Phó Giám đốc")</f>
        <v>2</v>
      </c>
      <c r="K70" s="6"/>
    </row>
    <row r="71" spans="1:12" s="7" customFormat="1" x14ac:dyDescent="0.25">
      <c r="A71" s="6"/>
      <c r="B71" s="7" t="s">
        <v>206</v>
      </c>
      <c r="C71" s="49">
        <f>COUNTIF(J10:J66,"HĐLĐ")</f>
        <v>23</v>
      </c>
      <c r="D71" s="49"/>
      <c r="E71" s="49" t="s">
        <v>229</v>
      </c>
      <c r="F71" s="49">
        <f>COUNTIF(E10:E66,"Tiến sĩ")</f>
        <v>1</v>
      </c>
      <c r="G71" s="66" t="s">
        <v>26</v>
      </c>
      <c r="H71" s="6">
        <f>COUNTIF(F10:F66,"Sơ cấp")</f>
        <v>14</v>
      </c>
      <c r="I71" s="59" t="s">
        <v>22</v>
      </c>
      <c r="J71" s="57">
        <f>COUNTIF(H10:H66,"Trưởng phòng")</f>
        <v>2</v>
      </c>
      <c r="K71" s="6"/>
    </row>
    <row r="72" spans="1:12" s="7" customFormat="1" x14ac:dyDescent="0.25">
      <c r="A72" s="6"/>
      <c r="B72" s="7" t="s">
        <v>80</v>
      </c>
      <c r="C72" s="49">
        <f>COUNTIF(J10:J66,"HĐVV")</f>
        <v>0</v>
      </c>
      <c r="D72" s="49"/>
      <c r="E72" s="49" t="s">
        <v>18</v>
      </c>
      <c r="F72" s="41">
        <f>COUNTIF(E10:E66,"Thạc sĩ")+ COUNTIF(E10:E66,"Thạc sĩ, NCS")</f>
        <v>25</v>
      </c>
      <c r="G72" s="49"/>
      <c r="I72" s="59" t="s">
        <v>212</v>
      </c>
      <c r="J72" s="57">
        <f>COUNTIF(H10:H66,"P.Trưởng phòng")</f>
        <v>3</v>
      </c>
      <c r="K72" s="6"/>
    </row>
    <row r="73" spans="1:12" s="7" customFormat="1" x14ac:dyDescent="0.25">
      <c r="A73" s="6"/>
      <c r="B73" s="7" t="s">
        <v>210</v>
      </c>
      <c r="C73" s="49">
        <f>COUNTIF(J10:J66,"HĐ 68")</f>
        <v>2</v>
      </c>
      <c r="D73" s="49"/>
      <c r="E73" s="49" t="s">
        <v>20</v>
      </c>
      <c r="F73" s="41">
        <f>COUNTIF(E10:E66,"Đại học")</f>
        <v>22</v>
      </c>
      <c r="G73" s="49"/>
      <c r="I73" s="59" t="s">
        <v>65</v>
      </c>
      <c r="J73" s="57">
        <f>COUNTIF(H10:H66,"Trưởng khoa")</f>
        <v>1</v>
      </c>
      <c r="K73" s="6"/>
    </row>
    <row r="74" spans="1:12" s="7" customFormat="1" x14ac:dyDescent="0.25">
      <c r="A74" s="6"/>
      <c r="B74" s="7" t="s">
        <v>211</v>
      </c>
      <c r="C74" s="42">
        <f>SUM(C69:C73)</f>
        <v>57</v>
      </c>
      <c r="D74" s="49"/>
      <c r="E74" s="49" t="s">
        <v>214</v>
      </c>
      <c r="F74" s="41">
        <v>8</v>
      </c>
      <c r="G74" s="49"/>
      <c r="I74" s="59" t="s">
        <v>213</v>
      </c>
      <c r="J74" s="57">
        <f>COUNTIF(H10:H66,"P. Trưởng khoa")</f>
        <v>2</v>
      </c>
      <c r="K74" s="6"/>
    </row>
    <row r="75" spans="1:12" s="7" customFormat="1" x14ac:dyDescent="0.25">
      <c r="A75" s="6"/>
      <c r="C75" s="49"/>
      <c r="D75" s="49"/>
      <c r="E75" s="49"/>
      <c r="F75" s="42">
        <f>SUM(F69:F74)</f>
        <v>58</v>
      </c>
      <c r="G75" s="42"/>
      <c r="I75" s="59" t="s">
        <v>222</v>
      </c>
      <c r="J75" s="57">
        <f>COUNTIF(H11:H67,"Giám đốc TT")</f>
        <v>1</v>
      </c>
      <c r="K75" s="6"/>
    </row>
    <row r="76" spans="1:12" s="7" customFormat="1" x14ac:dyDescent="0.25">
      <c r="A76" s="6"/>
      <c r="C76" s="49"/>
      <c r="D76" s="49"/>
      <c r="E76" s="49"/>
      <c r="F76" s="6"/>
      <c r="G76" s="49"/>
      <c r="I76" s="59" t="s">
        <v>27</v>
      </c>
      <c r="J76" s="57">
        <f>COUNTIF(H10:H66,"Chuyên viên")</f>
        <v>12</v>
      </c>
      <c r="K76" s="6"/>
    </row>
    <row r="77" spans="1:12" s="7" customFormat="1" x14ac:dyDescent="0.25">
      <c r="A77" s="6"/>
      <c r="C77" s="49"/>
      <c r="D77" s="49"/>
      <c r="G77" s="49"/>
      <c r="I77" s="72" t="s">
        <v>49</v>
      </c>
      <c r="J77" s="57">
        <f>COUNTIF(H10:H66,"Giảng viên")</f>
        <v>21</v>
      </c>
      <c r="K77" s="6"/>
    </row>
    <row r="78" spans="1:12" s="7" customFormat="1" x14ac:dyDescent="0.25">
      <c r="A78" s="6"/>
      <c r="C78" s="49"/>
      <c r="D78" s="49"/>
      <c r="G78" s="49"/>
      <c r="I78" s="59" t="s">
        <v>214</v>
      </c>
      <c r="J78" s="57">
        <v>12</v>
      </c>
      <c r="K78" s="6"/>
    </row>
    <row r="79" spans="1:12" s="7" customFormat="1" x14ac:dyDescent="0.25">
      <c r="A79" s="6"/>
      <c r="C79" s="49"/>
      <c r="D79" s="49"/>
      <c r="G79" s="49"/>
      <c r="I79" s="125" t="s">
        <v>319</v>
      </c>
      <c r="J79" s="42">
        <f>SUBTOTAL(9,J69:J78)</f>
        <v>57</v>
      </c>
      <c r="K79" s="6"/>
    </row>
    <row r="80" spans="1:12" s="7" customFormat="1" x14ac:dyDescent="0.25">
      <c r="A80" s="6"/>
      <c r="C80" s="49"/>
      <c r="D80" s="49"/>
      <c r="E80" s="49"/>
      <c r="F80" s="6"/>
      <c r="G80" s="49"/>
      <c r="H80" s="6"/>
      <c r="I80" s="57"/>
      <c r="J80" s="6"/>
      <c r="K80" s="6"/>
    </row>
    <row r="81" spans="1:11" s="7" customFormat="1" x14ac:dyDescent="0.25">
      <c r="A81" s="6"/>
      <c r="C81" s="49"/>
      <c r="D81" s="49"/>
      <c r="E81" s="49"/>
      <c r="F81" s="6"/>
      <c r="G81" s="49"/>
      <c r="H81" s="6"/>
      <c r="I81" s="57"/>
      <c r="J81" s="6"/>
      <c r="K81" s="6"/>
    </row>
    <row r="82" spans="1:11" s="7" customFormat="1" x14ac:dyDescent="0.25">
      <c r="A82" s="6"/>
      <c r="C82" s="49"/>
      <c r="D82" s="49"/>
      <c r="E82" s="49"/>
      <c r="F82" s="6"/>
      <c r="G82" s="49"/>
      <c r="H82" s="6"/>
      <c r="I82" s="57"/>
      <c r="J82" s="6"/>
      <c r="K82" s="6"/>
    </row>
    <row r="83" spans="1:11" s="7" customFormat="1" x14ac:dyDescent="0.25">
      <c r="A83" s="6"/>
      <c r="C83" s="49"/>
      <c r="D83" s="49"/>
      <c r="E83" s="49"/>
      <c r="F83" s="6"/>
      <c r="G83" s="49"/>
      <c r="H83" s="6"/>
      <c r="I83" s="57"/>
      <c r="J83" s="6"/>
      <c r="K83" s="6"/>
    </row>
    <row r="84" spans="1:11" s="7" customFormat="1" x14ac:dyDescent="0.25">
      <c r="A84" s="6"/>
      <c r="C84" s="49"/>
      <c r="D84" s="49"/>
      <c r="E84" s="49"/>
      <c r="F84" s="6"/>
      <c r="G84" s="49"/>
      <c r="H84" s="6"/>
      <c r="I84" s="57"/>
      <c r="J84" s="6"/>
      <c r="K84" s="6"/>
    </row>
    <row r="85" spans="1:11" s="7" customFormat="1" x14ac:dyDescent="0.25">
      <c r="A85" s="6"/>
      <c r="C85" s="49"/>
      <c r="D85" s="49"/>
      <c r="E85" s="49"/>
      <c r="F85" s="6"/>
      <c r="G85" s="49"/>
      <c r="H85" s="6"/>
      <c r="I85" s="57"/>
      <c r="J85" s="6"/>
      <c r="K85" s="6"/>
    </row>
    <row r="86" spans="1:11" s="7" customFormat="1" x14ac:dyDescent="0.25">
      <c r="A86" s="6"/>
      <c r="C86" s="49"/>
      <c r="D86" s="49"/>
      <c r="E86" s="49"/>
      <c r="F86" s="6"/>
      <c r="G86" s="49"/>
      <c r="H86" s="6"/>
      <c r="I86" s="57"/>
      <c r="J86" s="6"/>
      <c r="K86" s="6"/>
    </row>
    <row r="87" spans="1:11" s="7" customFormat="1" x14ac:dyDescent="0.25">
      <c r="A87" s="6"/>
      <c r="C87" s="49"/>
      <c r="D87" s="49"/>
      <c r="E87" s="49"/>
      <c r="F87" s="6"/>
      <c r="G87" s="49"/>
      <c r="H87" s="6"/>
      <c r="I87" s="57"/>
      <c r="J87" s="6"/>
      <c r="K87" s="6"/>
    </row>
    <row r="88" spans="1:11" s="7" customFormat="1" x14ac:dyDescent="0.25">
      <c r="A88" s="6"/>
      <c r="C88" s="49"/>
      <c r="D88" s="49"/>
      <c r="E88" s="49"/>
      <c r="F88" s="6"/>
      <c r="G88" s="49"/>
      <c r="H88" s="6"/>
      <c r="I88" s="57"/>
      <c r="J88" s="6"/>
      <c r="K88" s="6"/>
    </row>
    <row r="89" spans="1:11" s="7" customFormat="1" x14ac:dyDescent="0.25">
      <c r="A89" s="6"/>
      <c r="C89" s="49"/>
      <c r="D89" s="49"/>
      <c r="E89" s="49"/>
      <c r="F89" s="6"/>
      <c r="G89" s="49"/>
      <c r="H89" s="6"/>
      <c r="I89" s="57"/>
      <c r="J89" s="6"/>
      <c r="K89" s="6"/>
    </row>
  </sheetData>
  <autoFilter ref="A8:L78">
    <filterColumn colId="2" showButton="0"/>
    <filterColumn colId="4" showButton="0"/>
  </autoFilter>
  <mergeCells count="16">
    <mergeCell ref="L8:L9"/>
    <mergeCell ref="G8:G9"/>
    <mergeCell ref="A1:F1"/>
    <mergeCell ref="A2:F2"/>
    <mergeCell ref="A3:F3"/>
    <mergeCell ref="A5:K5"/>
    <mergeCell ref="A6:K6"/>
    <mergeCell ref="A68:B68"/>
    <mergeCell ref="A8:A9"/>
    <mergeCell ref="B8:B9"/>
    <mergeCell ref="C8:D8"/>
    <mergeCell ref="K8:K9"/>
    <mergeCell ref="E8:F8"/>
    <mergeCell ref="H8:H9"/>
    <mergeCell ref="I8:I9"/>
    <mergeCell ref="J8:J9"/>
  </mergeCells>
  <phoneticPr fontId="14" type="noConversion"/>
  <pageMargins left="0.35" right="0" top="0.35" bottom="0.3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topLeftCell="A13" workbookViewId="0">
      <selection activeCell="J19" sqref="J19"/>
    </sheetView>
  </sheetViews>
  <sheetFormatPr defaultColWidth="9.140625" defaultRowHeight="15" x14ac:dyDescent="0.25"/>
  <cols>
    <col min="1" max="1" width="6.140625" style="12" customWidth="1"/>
    <col min="2" max="2" width="25.140625" style="12" customWidth="1"/>
    <col min="3" max="4" width="5.85546875" style="11" customWidth="1"/>
    <col min="5" max="5" width="9.28515625" style="11" customWidth="1"/>
    <col min="6" max="6" width="14" style="11" customWidth="1"/>
    <col min="7" max="7" width="10.42578125" style="11" customWidth="1"/>
    <col min="8" max="8" width="19.5703125" style="11" bestFit="1" customWidth="1"/>
    <col min="9" max="9" width="7.42578125" style="11" customWidth="1"/>
    <col min="10" max="10" width="7.7109375" style="11" customWidth="1"/>
    <col min="11" max="11" width="6.42578125" style="11" customWidth="1"/>
    <col min="12" max="12" width="11.85546875" style="11" customWidth="1"/>
    <col min="13" max="13" width="11.5703125" style="11" customWidth="1"/>
    <col min="14" max="16384" width="9.140625" style="12"/>
  </cols>
  <sheetData>
    <row r="1" spans="1:13" ht="16.5" customHeight="1" x14ac:dyDescent="0.25">
      <c r="A1" s="142" t="s">
        <v>0</v>
      </c>
      <c r="B1" s="142"/>
      <c r="C1" s="142"/>
      <c r="D1" s="67"/>
      <c r="E1" s="10"/>
      <c r="F1" s="10"/>
      <c r="G1" s="10"/>
      <c r="H1" s="10"/>
      <c r="I1" s="10"/>
      <c r="J1" s="149" t="s">
        <v>158</v>
      </c>
      <c r="K1" s="149"/>
      <c r="L1" s="149"/>
    </row>
    <row r="2" spans="1:13" ht="16.5" customHeight="1" x14ac:dyDescent="0.25">
      <c r="A2" s="143" t="s">
        <v>1</v>
      </c>
      <c r="B2" s="143"/>
      <c r="C2" s="143"/>
      <c r="D2" s="68"/>
      <c r="E2" s="9"/>
      <c r="F2" s="9"/>
      <c r="G2" s="9"/>
      <c r="H2" s="9"/>
      <c r="I2" s="9"/>
      <c r="J2" s="9"/>
      <c r="K2" s="9"/>
    </row>
    <row r="3" spans="1:13" ht="16.5" customHeight="1" x14ac:dyDescent="0.25">
      <c r="A3" s="143" t="s">
        <v>2</v>
      </c>
      <c r="B3" s="143"/>
      <c r="C3" s="143"/>
      <c r="D3" s="68"/>
      <c r="E3" s="9"/>
      <c r="F3" s="9"/>
      <c r="G3" s="9"/>
      <c r="H3" s="9"/>
      <c r="I3" s="9"/>
      <c r="J3" s="9"/>
      <c r="K3" s="9"/>
    </row>
    <row r="4" spans="1:13" ht="11.25" customHeight="1" x14ac:dyDescent="0.25">
      <c r="A4" s="13"/>
      <c r="B4" s="13"/>
      <c r="C4" s="68"/>
      <c r="D4" s="68"/>
      <c r="E4" s="9"/>
      <c r="F4" s="9"/>
      <c r="G4" s="9"/>
      <c r="H4" s="9"/>
      <c r="I4" s="9"/>
      <c r="J4" s="9"/>
      <c r="K4" s="9"/>
    </row>
    <row r="5" spans="1:13" ht="18.75" x14ac:dyDescent="0.25">
      <c r="A5" s="143" t="s">
        <v>162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</row>
    <row r="6" spans="1:13" ht="9" customHeight="1" x14ac:dyDescent="0.25"/>
    <row r="7" spans="1:13" s="14" customFormat="1" ht="22.5" customHeight="1" x14ac:dyDescent="0.25">
      <c r="A7" s="144" t="s">
        <v>3</v>
      </c>
      <c r="B7" s="144" t="s">
        <v>4</v>
      </c>
      <c r="C7" s="146" t="s">
        <v>8</v>
      </c>
      <c r="D7" s="146"/>
      <c r="E7" s="144" t="s">
        <v>146</v>
      </c>
      <c r="F7" s="146" t="s">
        <v>7</v>
      </c>
      <c r="G7" s="146"/>
      <c r="H7" s="144" t="s">
        <v>5</v>
      </c>
      <c r="I7" s="147" t="s">
        <v>167</v>
      </c>
      <c r="J7" s="148"/>
      <c r="K7" s="144" t="s">
        <v>147</v>
      </c>
      <c r="L7" s="144" t="s">
        <v>16</v>
      </c>
      <c r="M7" s="144" t="s">
        <v>17</v>
      </c>
    </row>
    <row r="8" spans="1:13" s="14" customFormat="1" ht="34.5" customHeight="1" x14ac:dyDescent="0.25">
      <c r="A8" s="145"/>
      <c r="B8" s="145"/>
      <c r="C8" s="70" t="s">
        <v>9</v>
      </c>
      <c r="D8" s="70" t="s">
        <v>10</v>
      </c>
      <c r="E8" s="145"/>
      <c r="F8" s="1" t="s">
        <v>11</v>
      </c>
      <c r="G8" s="1" t="s">
        <v>12</v>
      </c>
      <c r="H8" s="145"/>
      <c r="I8" s="8" t="s">
        <v>165</v>
      </c>
      <c r="J8" s="8" t="s">
        <v>166</v>
      </c>
      <c r="K8" s="145"/>
      <c r="L8" s="145"/>
      <c r="M8" s="145"/>
    </row>
    <row r="9" spans="1:13" s="14" customFormat="1" ht="21.75" customHeight="1" x14ac:dyDescent="0.25">
      <c r="A9" s="17">
        <f>SUBTOTAL(3,B9:$B$9)</f>
        <v>1</v>
      </c>
      <c r="B9" s="18" t="s">
        <v>111</v>
      </c>
      <c r="C9" s="17">
        <v>1971</v>
      </c>
      <c r="D9" s="17"/>
      <c r="E9" s="17" t="s">
        <v>150</v>
      </c>
      <c r="F9" s="17" t="s">
        <v>20</v>
      </c>
      <c r="G9" s="17" t="s">
        <v>14</v>
      </c>
      <c r="H9" s="17" t="s">
        <v>200</v>
      </c>
      <c r="I9" s="17"/>
      <c r="J9" s="17" t="s">
        <v>124</v>
      </c>
      <c r="K9" s="19" t="s">
        <v>124</v>
      </c>
      <c r="L9" s="17" t="s">
        <v>149</v>
      </c>
      <c r="M9" s="17" t="s">
        <v>21</v>
      </c>
    </row>
    <row r="10" spans="1:13" s="14" customFormat="1" ht="21.75" customHeight="1" x14ac:dyDescent="0.25">
      <c r="A10" s="17">
        <f>SUBTOTAL(3,B$9:$B10)</f>
        <v>2</v>
      </c>
      <c r="B10" s="21" t="s">
        <v>77</v>
      </c>
      <c r="C10" s="25">
        <v>1986</v>
      </c>
      <c r="D10" s="25"/>
      <c r="E10" s="20" t="s">
        <v>150</v>
      </c>
      <c r="F10" s="25" t="s">
        <v>47</v>
      </c>
      <c r="G10" s="20" t="s">
        <v>26</v>
      </c>
      <c r="H10" s="17" t="s">
        <v>202</v>
      </c>
      <c r="I10" s="20"/>
      <c r="J10" s="20" t="s">
        <v>124</v>
      </c>
      <c r="K10" s="20" t="s">
        <v>124</v>
      </c>
      <c r="L10" s="20" t="s">
        <v>24</v>
      </c>
      <c r="M10" s="25"/>
    </row>
    <row r="11" spans="1:13" s="14" customFormat="1" ht="21.75" customHeight="1" x14ac:dyDescent="0.25">
      <c r="A11" s="17">
        <f>SUBTOTAL(3,B$9:$B11)</f>
        <v>3</v>
      </c>
      <c r="B11" s="21" t="s">
        <v>64</v>
      </c>
      <c r="C11" s="25">
        <v>1969</v>
      </c>
      <c r="D11" s="25"/>
      <c r="E11" s="20" t="s">
        <v>150</v>
      </c>
      <c r="F11" s="20" t="s">
        <v>20</v>
      </c>
      <c r="G11" s="20" t="s">
        <v>14</v>
      </c>
      <c r="H11" s="17" t="s">
        <v>49</v>
      </c>
      <c r="I11" s="20" t="s">
        <v>124</v>
      </c>
      <c r="J11" s="20"/>
      <c r="K11" s="20" t="s">
        <v>124</v>
      </c>
      <c r="L11" s="20" t="s">
        <v>149</v>
      </c>
      <c r="M11" s="25" t="s">
        <v>21</v>
      </c>
    </row>
    <row r="12" spans="1:13" s="14" customFormat="1" ht="21.75" customHeight="1" x14ac:dyDescent="0.25">
      <c r="A12" s="17">
        <f>SUBTOTAL(3,B$9:$B12)</f>
        <v>4</v>
      </c>
      <c r="B12" s="21" t="s">
        <v>46</v>
      </c>
      <c r="C12" s="25">
        <v>1976</v>
      </c>
      <c r="D12" s="25"/>
      <c r="E12" s="20" t="s">
        <v>150</v>
      </c>
      <c r="F12" s="25" t="s">
        <v>219</v>
      </c>
      <c r="G12" s="25" t="s">
        <v>14</v>
      </c>
      <c r="H12" s="25" t="s">
        <v>217</v>
      </c>
      <c r="I12" s="22"/>
      <c r="J12" s="22" t="s">
        <v>124</v>
      </c>
      <c r="K12" s="23" t="s">
        <v>124</v>
      </c>
      <c r="L12" s="20" t="s">
        <v>24</v>
      </c>
      <c r="M12" s="25"/>
    </row>
    <row r="13" spans="1:13" s="14" customFormat="1" ht="21.75" customHeight="1" x14ac:dyDescent="0.25">
      <c r="A13" s="17">
        <f>SUBTOTAL(3,B$9:$B13)</f>
        <v>5</v>
      </c>
      <c r="B13" s="21" t="s">
        <v>51</v>
      </c>
      <c r="C13" s="25">
        <v>1987</v>
      </c>
      <c r="D13" s="25"/>
      <c r="E13" s="20" t="s">
        <v>148</v>
      </c>
      <c r="F13" s="25" t="s">
        <v>18</v>
      </c>
      <c r="G13" s="20" t="s">
        <v>26</v>
      </c>
      <c r="H13" s="20" t="s">
        <v>49</v>
      </c>
      <c r="I13" s="20"/>
      <c r="J13" s="20" t="s">
        <v>124</v>
      </c>
      <c r="K13" s="20" t="s">
        <v>124</v>
      </c>
      <c r="L13" s="20" t="s">
        <v>29</v>
      </c>
      <c r="M13" s="25"/>
    </row>
    <row r="14" spans="1:13" s="14" customFormat="1" ht="21.75" customHeight="1" x14ac:dyDescent="0.25">
      <c r="A14" s="17">
        <f>SUBTOTAL(3,B$9:$B14)</f>
        <v>6</v>
      </c>
      <c r="B14" s="21" t="s">
        <v>52</v>
      </c>
      <c r="C14" s="25">
        <v>1990</v>
      </c>
      <c r="D14" s="25"/>
      <c r="E14" s="20" t="s">
        <v>150</v>
      </c>
      <c r="F14" s="25" t="s">
        <v>18</v>
      </c>
      <c r="G14" s="20" t="s">
        <v>26</v>
      </c>
      <c r="H14" s="20" t="s">
        <v>49</v>
      </c>
      <c r="I14" s="20" t="s">
        <v>124</v>
      </c>
      <c r="J14" s="20"/>
      <c r="K14" s="23" t="s">
        <v>124</v>
      </c>
      <c r="L14" s="20" t="s">
        <v>29</v>
      </c>
      <c r="M14" s="25"/>
    </row>
    <row r="15" spans="1:13" s="14" customFormat="1" ht="21.75" customHeight="1" x14ac:dyDescent="0.25">
      <c r="A15" s="17">
        <f>SUBTOTAL(3,B$9:$B15)</f>
        <v>7</v>
      </c>
      <c r="B15" s="21" t="s">
        <v>95</v>
      </c>
      <c r="C15" s="25">
        <v>1965</v>
      </c>
      <c r="D15" s="25"/>
      <c r="E15" s="20" t="s">
        <v>148</v>
      </c>
      <c r="F15" s="20" t="s">
        <v>20</v>
      </c>
      <c r="G15" s="20" t="s">
        <v>14</v>
      </c>
      <c r="H15" s="20" t="s">
        <v>65</v>
      </c>
      <c r="I15" s="20"/>
      <c r="J15" s="20" t="s">
        <v>124</v>
      </c>
      <c r="K15" s="20" t="s">
        <v>124</v>
      </c>
      <c r="L15" s="20" t="s">
        <v>149</v>
      </c>
      <c r="M15" s="25" t="s">
        <v>21</v>
      </c>
    </row>
    <row r="16" spans="1:13" s="14" customFormat="1" ht="21.75" customHeight="1" x14ac:dyDescent="0.25">
      <c r="A16" s="17">
        <f>SUBTOTAL(3,B$9:$B16)</f>
        <v>8</v>
      </c>
      <c r="B16" s="21" t="s">
        <v>154</v>
      </c>
      <c r="C16" s="25">
        <v>1976</v>
      </c>
      <c r="D16" s="25"/>
      <c r="E16" s="20" t="s">
        <v>148</v>
      </c>
      <c r="F16" s="20" t="s">
        <v>20</v>
      </c>
      <c r="G16" s="20" t="s">
        <v>14</v>
      </c>
      <c r="H16" s="25" t="s">
        <v>74</v>
      </c>
      <c r="I16" s="20" t="s">
        <v>124</v>
      </c>
      <c r="J16" s="20"/>
      <c r="K16" s="23" t="s">
        <v>124</v>
      </c>
      <c r="L16" s="20" t="s">
        <v>149</v>
      </c>
      <c r="M16" s="25" t="s">
        <v>21</v>
      </c>
    </row>
    <row r="17" spans="1:13" s="14" customFormat="1" ht="21.75" customHeight="1" x14ac:dyDescent="0.25">
      <c r="A17" s="17">
        <f>SUBTOTAL(3,B$9:$B17)</f>
        <v>9</v>
      </c>
      <c r="B17" s="21" t="s">
        <v>279</v>
      </c>
      <c r="C17" s="25">
        <v>1975</v>
      </c>
      <c r="D17" s="25"/>
      <c r="E17" s="20" t="s">
        <v>150</v>
      </c>
      <c r="F17" s="20" t="s">
        <v>20</v>
      </c>
      <c r="G17" s="20" t="s">
        <v>23</v>
      </c>
      <c r="H17" s="20" t="s">
        <v>74</v>
      </c>
      <c r="I17" s="20"/>
      <c r="J17" s="20" t="s">
        <v>124</v>
      </c>
      <c r="K17" s="23" t="s">
        <v>124</v>
      </c>
      <c r="L17" s="20" t="s">
        <v>149</v>
      </c>
      <c r="M17" s="25" t="s">
        <v>21</v>
      </c>
    </row>
    <row r="18" spans="1:13" s="14" customFormat="1" ht="21.75" customHeight="1" x14ac:dyDescent="0.25">
      <c r="A18" s="17">
        <f>SUBTOTAL(3,B$9:$B18)</f>
        <v>10</v>
      </c>
      <c r="B18" s="24" t="s">
        <v>218</v>
      </c>
      <c r="C18" s="25">
        <v>1979</v>
      </c>
      <c r="D18" s="25"/>
      <c r="E18" s="20" t="s">
        <v>151</v>
      </c>
      <c r="F18" s="20" t="s">
        <v>20</v>
      </c>
      <c r="G18" s="20" t="s">
        <v>23</v>
      </c>
      <c r="H18" s="20" t="s">
        <v>49</v>
      </c>
      <c r="I18" s="20" t="s">
        <v>124</v>
      </c>
      <c r="J18" s="20"/>
      <c r="K18" s="23" t="s">
        <v>124</v>
      </c>
      <c r="L18" s="20" t="s">
        <v>149</v>
      </c>
      <c r="M18" s="25"/>
    </row>
    <row r="19" spans="1:13" s="14" customFormat="1" ht="21.75" customHeight="1" x14ac:dyDescent="0.25">
      <c r="A19" s="17">
        <f>SUBTOTAL(3,B$9:$B19)</f>
        <v>11</v>
      </c>
      <c r="B19" s="21" t="s">
        <v>68</v>
      </c>
      <c r="C19" s="25">
        <v>1988</v>
      </c>
      <c r="D19" s="25"/>
      <c r="E19" s="20" t="s">
        <v>150</v>
      </c>
      <c r="F19" s="25" t="s">
        <v>18</v>
      </c>
      <c r="G19" s="20" t="s">
        <v>26</v>
      </c>
      <c r="H19" s="20" t="s">
        <v>49</v>
      </c>
      <c r="I19" s="20" t="s">
        <v>124</v>
      </c>
      <c r="J19" s="20"/>
      <c r="K19" s="20" t="s">
        <v>124</v>
      </c>
      <c r="L19" s="20" t="s">
        <v>29</v>
      </c>
      <c r="M19" s="25"/>
    </row>
    <row r="20" spans="1:13" s="14" customFormat="1" ht="21.75" customHeight="1" x14ac:dyDescent="0.25">
      <c r="A20" s="17">
        <f>SUBTOTAL(3,B$9:$B20)</f>
        <v>12</v>
      </c>
      <c r="B20" s="21" t="s">
        <v>81</v>
      </c>
      <c r="C20" s="25">
        <v>1986</v>
      </c>
      <c r="D20" s="25"/>
      <c r="E20" s="20" t="s">
        <v>150</v>
      </c>
      <c r="F20" s="25" t="s">
        <v>18</v>
      </c>
      <c r="G20" s="20" t="s">
        <v>26</v>
      </c>
      <c r="H20" s="25" t="s">
        <v>49</v>
      </c>
      <c r="I20" s="20" t="s">
        <v>124</v>
      </c>
      <c r="J20" s="20"/>
      <c r="K20" s="23"/>
      <c r="L20" s="20" t="s">
        <v>29</v>
      </c>
      <c r="M20" s="25"/>
    </row>
    <row r="21" spans="1:13" s="14" customFormat="1" ht="21.75" customHeight="1" x14ac:dyDescent="0.25">
      <c r="A21" s="17">
        <f>SUBTOTAL(3,B$9:$B21)</f>
        <v>13</v>
      </c>
      <c r="B21" s="21" t="s">
        <v>82</v>
      </c>
      <c r="C21" s="25">
        <v>1987</v>
      </c>
      <c r="D21" s="25"/>
      <c r="E21" s="20" t="s">
        <v>152</v>
      </c>
      <c r="F21" s="25" t="s">
        <v>18</v>
      </c>
      <c r="G21" s="20" t="s">
        <v>26</v>
      </c>
      <c r="H21" s="20" t="s">
        <v>49</v>
      </c>
      <c r="I21" s="20" t="s">
        <v>124</v>
      </c>
      <c r="J21" s="20"/>
      <c r="K21" s="23"/>
      <c r="L21" s="20" t="s">
        <v>29</v>
      </c>
      <c r="M21" s="25"/>
    </row>
    <row r="22" spans="1:13" s="14" customFormat="1" ht="21.75" customHeight="1" x14ac:dyDescent="0.25">
      <c r="A22" s="17">
        <f>SUBTOTAL(3,B$9:$B22)</f>
        <v>14</v>
      </c>
      <c r="B22" s="21" t="s">
        <v>86</v>
      </c>
      <c r="C22" s="25"/>
      <c r="D22" s="25">
        <v>1993</v>
      </c>
      <c r="E22" s="20" t="s">
        <v>150</v>
      </c>
      <c r="F22" s="25" t="s">
        <v>18</v>
      </c>
      <c r="G22" s="20" t="s">
        <v>26</v>
      </c>
      <c r="H22" s="20" t="s">
        <v>49</v>
      </c>
      <c r="I22" s="20" t="s">
        <v>124</v>
      </c>
      <c r="J22" s="20"/>
      <c r="K22" s="23" t="s">
        <v>124</v>
      </c>
      <c r="L22" s="20" t="s">
        <v>29</v>
      </c>
      <c r="M22" s="25"/>
    </row>
    <row r="23" spans="1:13" s="14" customFormat="1" ht="21.75" customHeight="1" x14ac:dyDescent="0.25">
      <c r="A23" s="17">
        <f>SUBTOTAL(3,B$9:$B23)</f>
        <v>15</v>
      </c>
      <c r="B23" s="21" t="s">
        <v>87</v>
      </c>
      <c r="C23" s="25"/>
      <c r="D23" s="25">
        <v>1990</v>
      </c>
      <c r="E23" s="20" t="s">
        <v>150</v>
      </c>
      <c r="F23" s="20" t="s">
        <v>18</v>
      </c>
      <c r="G23" s="20" t="s">
        <v>14</v>
      </c>
      <c r="H23" s="20" t="s">
        <v>49</v>
      </c>
      <c r="I23" s="20" t="s">
        <v>124</v>
      </c>
      <c r="J23" s="20"/>
      <c r="K23" s="20" t="s">
        <v>124</v>
      </c>
      <c r="L23" s="20" t="s">
        <v>29</v>
      </c>
      <c r="M23" s="25"/>
    </row>
    <row r="24" spans="1:13" s="14" customFormat="1" ht="21.75" customHeight="1" x14ac:dyDescent="0.25">
      <c r="A24" s="17">
        <f>SUBTOTAL(3,B$9:$B24)</f>
        <v>16</v>
      </c>
      <c r="B24" s="21" t="s">
        <v>85</v>
      </c>
      <c r="C24" s="25">
        <v>1993</v>
      </c>
      <c r="D24" s="25"/>
      <c r="E24" s="20" t="s">
        <v>150</v>
      </c>
      <c r="F24" s="25" t="s">
        <v>18</v>
      </c>
      <c r="G24" s="20" t="s">
        <v>26</v>
      </c>
      <c r="H24" s="20" t="s">
        <v>49</v>
      </c>
      <c r="I24" s="20" t="s">
        <v>124</v>
      </c>
      <c r="J24" s="20"/>
      <c r="K24" s="23" t="s">
        <v>124</v>
      </c>
      <c r="L24" s="20" t="s">
        <v>29</v>
      </c>
      <c r="M24" s="25"/>
    </row>
    <row r="25" spans="1:13" s="14" customFormat="1" ht="21.75" customHeight="1" x14ac:dyDescent="0.25">
      <c r="A25" s="17">
        <f>SUBTOTAL(3,B$9:$B25)</f>
        <v>17</v>
      </c>
      <c r="B25" s="21" t="s">
        <v>156</v>
      </c>
      <c r="C25" s="25">
        <v>1980</v>
      </c>
      <c r="D25" s="25"/>
      <c r="E25" s="20" t="s">
        <v>148</v>
      </c>
      <c r="F25" s="20" t="s">
        <v>20</v>
      </c>
      <c r="G25" s="20" t="s">
        <v>23</v>
      </c>
      <c r="H25" s="20" t="s">
        <v>49</v>
      </c>
      <c r="I25" s="20" t="s">
        <v>124</v>
      </c>
      <c r="J25" s="20"/>
      <c r="K25" s="23" t="s">
        <v>124</v>
      </c>
      <c r="L25" s="20" t="s">
        <v>149</v>
      </c>
      <c r="M25" s="25"/>
    </row>
    <row r="26" spans="1:13" s="14" customFormat="1" ht="21.75" customHeight="1" x14ac:dyDescent="0.25">
      <c r="A26" s="17">
        <f>SUBTOTAL(3,B$9:$B26)</f>
        <v>18</v>
      </c>
      <c r="B26" s="21" t="s">
        <v>280</v>
      </c>
      <c r="C26" s="25">
        <v>1984</v>
      </c>
      <c r="D26" s="25"/>
      <c r="E26" s="20" t="s">
        <v>150</v>
      </c>
      <c r="F26" s="20" t="s">
        <v>20</v>
      </c>
      <c r="G26" s="20" t="s">
        <v>23</v>
      </c>
      <c r="H26" s="20" t="s">
        <v>49</v>
      </c>
      <c r="I26" s="20" t="s">
        <v>124</v>
      </c>
      <c r="J26" s="20"/>
      <c r="K26" s="23" t="s">
        <v>124</v>
      </c>
      <c r="L26" s="20" t="s">
        <v>149</v>
      </c>
      <c r="M26" s="25"/>
    </row>
    <row r="27" spans="1:13" s="14" customFormat="1" ht="21.75" customHeight="1" x14ac:dyDescent="0.25">
      <c r="A27" s="17">
        <f>SUBTOTAL(3,B$9:$B27)</f>
        <v>19</v>
      </c>
      <c r="B27" s="21" t="s">
        <v>281</v>
      </c>
      <c r="C27" s="25">
        <v>1974</v>
      </c>
      <c r="D27" s="25"/>
      <c r="E27" s="25" t="s">
        <v>148</v>
      </c>
      <c r="F27" s="20" t="s">
        <v>20</v>
      </c>
      <c r="G27" s="20" t="s">
        <v>14</v>
      </c>
      <c r="H27" s="17" t="s">
        <v>202</v>
      </c>
      <c r="I27" s="20" t="s">
        <v>124</v>
      </c>
      <c r="J27" s="20"/>
      <c r="K27" s="23" t="s">
        <v>124</v>
      </c>
      <c r="L27" s="20" t="s">
        <v>149</v>
      </c>
      <c r="M27" s="25" t="s">
        <v>21</v>
      </c>
    </row>
    <row r="28" spans="1:13" s="14" customFormat="1" ht="21.75" customHeight="1" x14ac:dyDescent="0.25">
      <c r="A28" s="17">
        <f>SUBTOTAL(3,B$9:$B28)</f>
        <v>20</v>
      </c>
      <c r="B28" s="21" t="s">
        <v>78</v>
      </c>
      <c r="C28" s="25">
        <v>1990</v>
      </c>
      <c r="D28" s="25"/>
      <c r="E28" s="20" t="s">
        <v>150</v>
      </c>
      <c r="F28" s="25" t="s">
        <v>18</v>
      </c>
      <c r="G28" s="20" t="s">
        <v>26</v>
      </c>
      <c r="H28" s="20" t="s">
        <v>49</v>
      </c>
      <c r="I28" s="20"/>
      <c r="J28" s="20" t="s">
        <v>124</v>
      </c>
      <c r="K28" s="23" t="s">
        <v>124</v>
      </c>
      <c r="L28" s="20" t="s">
        <v>29</v>
      </c>
      <c r="M28" s="25"/>
    </row>
    <row r="29" spans="1:13" s="14" customFormat="1" ht="21.75" customHeight="1" x14ac:dyDescent="0.25">
      <c r="A29" s="17">
        <f>SUBTOTAL(3,B$9:$B29)</f>
        <v>21</v>
      </c>
      <c r="B29" s="21" t="s">
        <v>88</v>
      </c>
      <c r="C29" s="25">
        <v>1989</v>
      </c>
      <c r="D29" s="25"/>
      <c r="E29" s="20" t="s">
        <v>153</v>
      </c>
      <c r="F29" s="20" t="s">
        <v>18</v>
      </c>
      <c r="G29" s="20" t="s">
        <v>26</v>
      </c>
      <c r="H29" s="20" t="s">
        <v>49</v>
      </c>
      <c r="I29" s="20"/>
      <c r="J29" s="20" t="s">
        <v>124</v>
      </c>
      <c r="K29" s="23" t="s">
        <v>124</v>
      </c>
      <c r="L29" s="20" t="s">
        <v>29</v>
      </c>
      <c r="M29" s="25"/>
    </row>
    <row r="30" spans="1:13" s="14" customFormat="1" ht="21.75" customHeight="1" x14ac:dyDescent="0.25">
      <c r="A30" s="17">
        <f>SUBTOTAL(3,B$9:$B30)</f>
        <v>22</v>
      </c>
      <c r="B30" s="21" t="s">
        <v>89</v>
      </c>
      <c r="C30" s="25">
        <v>1989</v>
      </c>
      <c r="D30" s="25"/>
      <c r="E30" s="20" t="s">
        <v>150</v>
      </c>
      <c r="F30" s="20" t="s">
        <v>18</v>
      </c>
      <c r="G30" s="20" t="s">
        <v>26</v>
      </c>
      <c r="H30" s="20" t="s">
        <v>49</v>
      </c>
      <c r="I30" s="20"/>
      <c r="J30" s="20" t="s">
        <v>124</v>
      </c>
      <c r="K30" s="23"/>
      <c r="L30" s="20" t="s">
        <v>29</v>
      </c>
      <c r="M30" s="25"/>
    </row>
    <row r="31" spans="1:13" s="14" customFormat="1" ht="21.75" customHeight="1" x14ac:dyDescent="0.25">
      <c r="A31" s="17">
        <f>SUBTOTAL(3,B$9:$B31)</f>
        <v>23</v>
      </c>
      <c r="B31" s="21" t="s">
        <v>184</v>
      </c>
      <c r="C31" s="25">
        <v>1993</v>
      </c>
      <c r="D31" s="25"/>
      <c r="E31" s="20" t="s">
        <v>150</v>
      </c>
      <c r="F31" s="25" t="s">
        <v>18</v>
      </c>
      <c r="G31" s="25" t="s">
        <v>26</v>
      </c>
      <c r="H31" s="20" t="s">
        <v>49</v>
      </c>
      <c r="I31" s="20"/>
      <c r="J31" s="20" t="s">
        <v>124</v>
      </c>
      <c r="K31" s="20"/>
      <c r="L31" s="20" t="s">
        <v>29</v>
      </c>
      <c r="M31" s="25"/>
    </row>
    <row r="32" spans="1:13" s="14" customFormat="1" ht="21.75" customHeight="1" x14ac:dyDescent="0.25">
      <c r="A32" s="17">
        <f>SUBTOTAL(3,B$9:$B32)</f>
        <v>24</v>
      </c>
      <c r="B32" s="21" t="s">
        <v>45</v>
      </c>
      <c r="C32" s="25">
        <v>1967</v>
      </c>
      <c r="D32" s="25"/>
      <c r="E32" s="20" t="s">
        <v>150</v>
      </c>
      <c r="F32" s="20" t="s">
        <v>20</v>
      </c>
      <c r="G32" s="20" t="s">
        <v>14</v>
      </c>
      <c r="H32" s="25" t="s">
        <v>49</v>
      </c>
      <c r="I32" s="20"/>
      <c r="J32" s="20" t="s">
        <v>124</v>
      </c>
      <c r="K32" s="20" t="s">
        <v>124</v>
      </c>
      <c r="L32" s="20" t="s">
        <v>149</v>
      </c>
      <c r="M32" s="25" t="s">
        <v>21</v>
      </c>
    </row>
    <row r="33" spans="1:13" s="14" customFormat="1" ht="21.75" customHeight="1" x14ac:dyDescent="0.25">
      <c r="A33" s="17">
        <f>SUBTOTAL(3,B$9:$B33)</f>
        <v>25</v>
      </c>
      <c r="B33" s="21" t="s">
        <v>53</v>
      </c>
      <c r="C33" s="25">
        <v>1988</v>
      </c>
      <c r="D33" s="25"/>
      <c r="E33" s="20" t="s">
        <v>150</v>
      </c>
      <c r="F33" s="25" t="s">
        <v>18</v>
      </c>
      <c r="G33" s="20" t="s">
        <v>26</v>
      </c>
      <c r="H33" s="20" t="s">
        <v>49</v>
      </c>
      <c r="I33" s="20"/>
      <c r="J33" s="20" t="s">
        <v>124</v>
      </c>
      <c r="K33" s="20" t="s">
        <v>124</v>
      </c>
      <c r="L33" s="20" t="s">
        <v>29</v>
      </c>
      <c r="M33" s="25"/>
    </row>
    <row r="34" spans="1:13" s="14" customFormat="1" ht="21.75" customHeight="1" x14ac:dyDescent="0.25">
      <c r="A34" s="17">
        <f>SUBTOTAL(3,B$9:$B34)</f>
        <v>26</v>
      </c>
      <c r="B34" s="21" t="s">
        <v>282</v>
      </c>
      <c r="C34" s="25">
        <v>1984</v>
      </c>
      <c r="D34" s="25"/>
      <c r="E34" s="20" t="s">
        <v>150</v>
      </c>
      <c r="F34" s="20" t="s">
        <v>20</v>
      </c>
      <c r="G34" s="20" t="s">
        <v>23</v>
      </c>
      <c r="H34" s="20" t="s">
        <v>75</v>
      </c>
      <c r="I34" s="20"/>
      <c r="J34" s="20" t="s">
        <v>124</v>
      </c>
      <c r="K34" s="23" t="s">
        <v>124</v>
      </c>
      <c r="L34" s="20" t="s">
        <v>149</v>
      </c>
      <c r="M34" s="25"/>
    </row>
    <row r="35" spans="1:13" s="14" customFormat="1" ht="21.75" customHeight="1" x14ac:dyDescent="0.25">
      <c r="A35" s="17">
        <f>SUBTOTAL(3,B$9:$B35)</f>
        <v>27</v>
      </c>
      <c r="B35" s="21" t="s">
        <v>283</v>
      </c>
      <c r="C35" s="25">
        <v>1970</v>
      </c>
      <c r="D35" s="25"/>
      <c r="E35" s="20" t="s">
        <v>150</v>
      </c>
      <c r="F35" s="20" t="s">
        <v>20</v>
      </c>
      <c r="G35" s="20" t="s">
        <v>23</v>
      </c>
      <c r="H35" s="25" t="s">
        <v>19</v>
      </c>
      <c r="I35" s="25" t="s">
        <v>124</v>
      </c>
      <c r="J35" s="25"/>
      <c r="K35" s="25" t="s">
        <v>124</v>
      </c>
      <c r="L35" s="20" t="s">
        <v>149</v>
      </c>
      <c r="M35" s="25" t="s">
        <v>21</v>
      </c>
    </row>
    <row r="36" spans="1:13" s="14" customFormat="1" ht="21.75" customHeight="1" x14ac:dyDescent="0.25">
      <c r="A36" s="17">
        <f>SUBTOTAL(3,B$9:$B36)</f>
        <v>28</v>
      </c>
      <c r="B36" s="21" t="s">
        <v>182</v>
      </c>
      <c r="C36" s="25">
        <v>1972</v>
      </c>
      <c r="D36" s="25"/>
      <c r="E36" s="20" t="s">
        <v>150</v>
      </c>
      <c r="F36" s="20" t="s">
        <v>20</v>
      </c>
      <c r="G36" s="20" t="s">
        <v>14</v>
      </c>
      <c r="H36" s="20" t="s">
        <v>75</v>
      </c>
      <c r="I36" s="25" t="s">
        <v>124</v>
      </c>
      <c r="J36" s="25"/>
      <c r="K36" s="25" t="s">
        <v>124</v>
      </c>
      <c r="L36" s="20" t="s">
        <v>149</v>
      </c>
      <c r="M36" s="25" t="s">
        <v>21</v>
      </c>
    </row>
    <row r="37" spans="1:13" s="7" customFormat="1" ht="21.75" customHeight="1" x14ac:dyDescent="0.25">
      <c r="A37" s="17">
        <f>SUBTOTAL(3,B$9:$B37)</f>
        <v>29</v>
      </c>
      <c r="B37" s="27" t="s">
        <v>284</v>
      </c>
      <c r="C37" s="26">
        <v>1977</v>
      </c>
      <c r="D37" s="28"/>
      <c r="E37" s="26" t="s">
        <v>150</v>
      </c>
      <c r="F37" s="26" t="s">
        <v>20</v>
      </c>
      <c r="G37" s="26" t="s">
        <v>23</v>
      </c>
      <c r="H37" s="26" t="s">
        <v>75</v>
      </c>
      <c r="I37" s="28" t="s">
        <v>124</v>
      </c>
      <c r="J37" s="28"/>
      <c r="K37" s="28" t="s">
        <v>124</v>
      </c>
      <c r="L37" s="26" t="s">
        <v>149</v>
      </c>
      <c r="M37" s="28"/>
    </row>
    <row r="38" spans="1:13" s="7" customFormat="1" x14ac:dyDescent="0.25">
      <c r="C38" s="69"/>
      <c r="D38" s="69"/>
      <c r="E38" s="6"/>
      <c r="F38" s="6"/>
      <c r="G38" s="6"/>
      <c r="H38" s="6"/>
      <c r="I38" s="6"/>
      <c r="J38" s="6"/>
      <c r="K38" s="6"/>
      <c r="L38" s="6"/>
      <c r="M38" s="39"/>
    </row>
    <row r="39" spans="1:13" s="7" customFormat="1" x14ac:dyDescent="0.25">
      <c r="B39" s="7" t="s">
        <v>203</v>
      </c>
      <c r="C39" s="69">
        <f>COUNTIF(I9:I37,"x")</f>
        <v>16</v>
      </c>
      <c r="D39" s="69"/>
      <c r="E39" s="150" t="s">
        <v>205</v>
      </c>
      <c r="F39" s="150"/>
      <c r="G39" s="6">
        <f>COUNTIF(L9:L37,"SQBP")</f>
        <v>14</v>
      </c>
      <c r="H39" s="40" t="s">
        <v>208</v>
      </c>
      <c r="I39" s="6">
        <f>COUNTIF(F9:F37,"Đại học")</f>
        <v>14</v>
      </c>
      <c r="J39" s="150" t="s">
        <v>236</v>
      </c>
      <c r="K39" s="150"/>
      <c r="L39" s="57">
        <f>COUNTIF(F9:F37,"Tiến sĩ")</f>
        <v>1</v>
      </c>
      <c r="M39" s="39"/>
    </row>
    <row r="40" spans="1:13" s="7" customFormat="1" x14ac:dyDescent="0.25">
      <c r="B40" s="7" t="s">
        <v>204</v>
      </c>
      <c r="C40" s="69">
        <f>COUNTIF(J9:J37,"x")</f>
        <v>13</v>
      </c>
      <c r="D40" s="69"/>
      <c r="E40" s="150" t="s">
        <v>24</v>
      </c>
      <c r="F40" s="150"/>
      <c r="G40" s="6">
        <f>COUNTIF(L9:L37,"Viên chức")</f>
        <v>2</v>
      </c>
      <c r="H40" s="40" t="s">
        <v>209</v>
      </c>
      <c r="I40" s="40">
        <f>COUNTIF(F9:F37,"Thạc sĩ")</f>
        <v>13</v>
      </c>
      <c r="J40" s="6"/>
      <c r="K40" s="6"/>
      <c r="L40" s="6"/>
      <c r="M40" s="39"/>
    </row>
    <row r="41" spans="1:13" s="7" customFormat="1" x14ac:dyDescent="0.25">
      <c r="C41" s="69"/>
      <c r="D41" s="69"/>
      <c r="E41" s="150" t="s">
        <v>206</v>
      </c>
      <c r="F41" s="150"/>
      <c r="G41" s="6">
        <f>COUNTIF(L9:L37,"HĐLĐ")</f>
        <v>13</v>
      </c>
      <c r="H41" s="46" t="s">
        <v>216</v>
      </c>
      <c r="I41" s="46">
        <f>COUNTIF(F10:F38,"Thạc sĩ, NCS ")</f>
        <v>1</v>
      </c>
      <c r="J41" s="6"/>
      <c r="K41" s="6"/>
      <c r="L41" s="6"/>
      <c r="M41" s="39"/>
    </row>
    <row r="42" spans="1:13" s="7" customFormat="1" x14ac:dyDescent="0.25">
      <c r="C42" s="69"/>
      <c r="D42" s="69"/>
      <c r="E42" s="6"/>
      <c r="F42" s="6"/>
      <c r="G42" s="6"/>
      <c r="H42" s="6"/>
      <c r="I42" s="6"/>
      <c r="J42" s="6"/>
      <c r="K42" s="6"/>
      <c r="L42" s="6"/>
      <c r="M42" s="39"/>
    </row>
    <row r="43" spans="1:13" s="7" customFormat="1" x14ac:dyDescent="0.25">
      <c r="C43" s="69"/>
      <c r="D43" s="69"/>
      <c r="E43" s="6"/>
      <c r="F43" s="6"/>
      <c r="G43" s="6"/>
      <c r="H43" s="6"/>
      <c r="I43" s="6"/>
      <c r="J43" s="6"/>
      <c r="K43" s="6"/>
      <c r="L43" s="6"/>
      <c r="M43" s="39"/>
    </row>
    <row r="44" spans="1:13" s="7" customFormat="1" x14ac:dyDescent="0.25">
      <c r="C44" s="69"/>
      <c r="D44" s="69"/>
      <c r="E44" s="6"/>
      <c r="F44" s="6"/>
      <c r="G44" s="6"/>
      <c r="H44" s="6"/>
      <c r="I44" s="6"/>
      <c r="J44" s="6"/>
      <c r="K44" s="6"/>
      <c r="L44" s="6"/>
      <c r="M44" s="39"/>
    </row>
    <row r="45" spans="1:13" s="7" customFormat="1" x14ac:dyDescent="0.25">
      <c r="C45" s="69"/>
      <c r="D45" s="69"/>
      <c r="E45" s="6"/>
      <c r="F45" s="6"/>
      <c r="G45" s="6"/>
      <c r="H45" s="6"/>
      <c r="I45" s="6"/>
      <c r="J45" s="6"/>
      <c r="K45" s="6"/>
      <c r="L45" s="6"/>
      <c r="M45" s="39"/>
    </row>
    <row r="46" spans="1:13" s="7" customFormat="1" x14ac:dyDescent="0.25">
      <c r="C46" s="69"/>
      <c r="D46" s="69"/>
      <c r="E46" s="6"/>
      <c r="F46" s="6"/>
      <c r="G46" s="6"/>
      <c r="H46" s="6"/>
      <c r="I46" s="6"/>
      <c r="J46" s="6"/>
      <c r="K46" s="6"/>
      <c r="L46" s="6"/>
      <c r="M46" s="39"/>
    </row>
    <row r="47" spans="1:13" s="7" customFormat="1" x14ac:dyDescent="0.25">
      <c r="C47" s="69"/>
      <c r="D47" s="69"/>
      <c r="E47" s="6"/>
      <c r="F47" s="6"/>
      <c r="G47" s="6"/>
      <c r="H47" s="6"/>
      <c r="I47" s="6"/>
      <c r="J47" s="6"/>
      <c r="K47" s="6"/>
      <c r="L47" s="6"/>
      <c r="M47" s="39"/>
    </row>
    <row r="48" spans="1:13" s="7" customFormat="1" x14ac:dyDescent="0.25">
      <c r="C48" s="69"/>
      <c r="D48" s="69"/>
      <c r="E48" s="6"/>
      <c r="F48" s="6"/>
      <c r="G48" s="6"/>
      <c r="H48" s="6"/>
      <c r="I48" s="6"/>
      <c r="J48" s="6"/>
      <c r="K48" s="6"/>
      <c r="L48" s="6"/>
      <c r="M48" s="39"/>
    </row>
    <row r="49" spans="3:13" s="7" customFormat="1" x14ac:dyDescent="0.25">
      <c r="C49" s="69"/>
      <c r="D49" s="69"/>
      <c r="E49" s="6"/>
      <c r="F49" s="6"/>
      <c r="G49" s="6"/>
      <c r="H49" s="6"/>
      <c r="I49" s="6"/>
      <c r="J49" s="6"/>
      <c r="K49" s="6"/>
      <c r="L49" s="6"/>
      <c r="M49" s="39"/>
    </row>
    <row r="50" spans="3:13" s="7" customFormat="1" x14ac:dyDescent="0.25">
      <c r="C50" s="69"/>
      <c r="D50" s="69"/>
      <c r="E50" s="6"/>
      <c r="F50" s="6"/>
      <c r="G50" s="6"/>
      <c r="H50" s="6"/>
      <c r="I50" s="6"/>
      <c r="J50" s="6"/>
      <c r="K50" s="6"/>
      <c r="L50" s="6"/>
      <c r="M50" s="39"/>
    </row>
    <row r="51" spans="3:13" s="7" customFormat="1" x14ac:dyDescent="0.25">
      <c r="C51" s="69"/>
      <c r="D51" s="69"/>
      <c r="E51" s="6"/>
      <c r="F51" s="6"/>
      <c r="G51" s="6"/>
      <c r="H51" s="6"/>
      <c r="I51" s="6"/>
      <c r="J51" s="6"/>
      <c r="K51" s="6"/>
      <c r="L51" s="6"/>
      <c r="M51" s="39"/>
    </row>
    <row r="52" spans="3:13" s="7" customFormat="1" x14ac:dyDescent="0.25">
      <c r="C52" s="69"/>
      <c r="D52" s="69"/>
      <c r="E52" s="6"/>
      <c r="F52" s="6"/>
      <c r="G52" s="6"/>
      <c r="H52" s="6"/>
      <c r="I52" s="6"/>
      <c r="J52" s="6"/>
      <c r="K52" s="6"/>
      <c r="L52" s="6"/>
      <c r="M52" s="39"/>
    </row>
    <row r="53" spans="3:13" s="7" customFormat="1" x14ac:dyDescent="0.25">
      <c r="C53" s="69"/>
      <c r="D53" s="69"/>
      <c r="E53" s="6"/>
      <c r="F53" s="6"/>
      <c r="G53" s="6"/>
      <c r="H53" s="6"/>
      <c r="I53" s="6"/>
      <c r="J53" s="6"/>
      <c r="K53" s="6"/>
      <c r="L53" s="6"/>
      <c r="M53" s="39"/>
    </row>
    <row r="54" spans="3:13" s="7" customFormat="1" x14ac:dyDescent="0.25">
      <c r="C54" s="69"/>
      <c r="D54" s="69"/>
      <c r="E54" s="6"/>
      <c r="F54" s="6"/>
      <c r="G54" s="6"/>
      <c r="H54" s="6"/>
      <c r="I54" s="6"/>
      <c r="J54" s="6"/>
      <c r="K54" s="6"/>
      <c r="L54" s="6"/>
      <c r="M54" s="39"/>
    </row>
    <row r="55" spans="3:13" s="7" customFormat="1" x14ac:dyDescent="0.25">
      <c r="C55" s="69"/>
      <c r="D55" s="69"/>
      <c r="E55" s="6"/>
      <c r="F55" s="6"/>
      <c r="G55" s="6"/>
      <c r="H55" s="6"/>
      <c r="I55" s="6"/>
      <c r="J55" s="6"/>
      <c r="K55" s="6"/>
      <c r="L55" s="6"/>
      <c r="M55" s="39"/>
    </row>
    <row r="56" spans="3:13" s="7" customFormat="1" x14ac:dyDescent="0.25">
      <c r="C56" s="69"/>
      <c r="D56" s="69"/>
      <c r="E56" s="6"/>
      <c r="F56" s="6"/>
      <c r="G56" s="6"/>
      <c r="H56" s="6"/>
      <c r="I56" s="6"/>
      <c r="J56" s="6"/>
      <c r="K56" s="6"/>
      <c r="L56" s="6"/>
      <c r="M56" s="39"/>
    </row>
  </sheetData>
  <autoFilter ref="F8:G37"/>
  <mergeCells count="19">
    <mergeCell ref="E39:F39"/>
    <mergeCell ref="E40:F40"/>
    <mergeCell ref="E41:F41"/>
    <mergeCell ref="M7:M8"/>
    <mergeCell ref="J39:K39"/>
    <mergeCell ref="A1:C1"/>
    <mergeCell ref="A2:C2"/>
    <mergeCell ref="A3:C3"/>
    <mergeCell ref="A5:M5"/>
    <mergeCell ref="A7:A8"/>
    <mergeCell ref="B7:B8"/>
    <mergeCell ref="C7:D7"/>
    <mergeCell ref="E7:E8"/>
    <mergeCell ref="F7:G7"/>
    <mergeCell ref="H7:H8"/>
    <mergeCell ref="I7:J7"/>
    <mergeCell ref="K7:K8"/>
    <mergeCell ref="L7:L8"/>
    <mergeCell ref="J1:L1"/>
  </mergeCells>
  <phoneticPr fontId="14" type="noConversion"/>
  <pageMargins left="0.13779527559055119" right="0" top="0.13779527559055119" bottom="9.8425196850393706E-2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19" sqref="J19"/>
    </sheetView>
  </sheetViews>
  <sheetFormatPr defaultColWidth="9.140625" defaultRowHeight="15.75" x14ac:dyDescent="0.25"/>
  <cols>
    <col min="1" max="1" width="6.140625" style="2" customWidth="1"/>
    <col min="2" max="2" width="19.5703125" style="2" bestFit="1" customWidth="1"/>
    <col min="3" max="3" width="13.28515625" style="4" customWidth="1"/>
    <col min="4" max="4" width="6.140625" style="4" customWidth="1"/>
    <col min="5" max="5" width="14.42578125" style="4" customWidth="1"/>
    <col min="6" max="6" width="13.7109375" style="4" customWidth="1"/>
    <col min="7" max="7" width="14.42578125" style="4" customWidth="1"/>
    <col min="8" max="8" width="13.140625" style="4" customWidth="1"/>
    <col min="9" max="9" width="8.28515625" style="2" customWidth="1"/>
    <col min="10" max="10" width="8.7109375" style="2" customWidth="1"/>
    <col min="11" max="11" width="8.28515625" style="2" customWidth="1"/>
    <col min="12" max="12" width="17.7109375" style="2" customWidth="1"/>
    <col min="13" max="16384" width="9.140625" style="2"/>
  </cols>
  <sheetData>
    <row r="1" spans="1:12" x14ac:dyDescent="0.25">
      <c r="A1" s="159" t="s">
        <v>0</v>
      </c>
      <c r="B1" s="159"/>
      <c r="C1" s="159"/>
      <c r="D1" s="159"/>
      <c r="E1" s="159"/>
      <c r="F1" s="43"/>
      <c r="G1" s="43"/>
      <c r="H1" s="43"/>
      <c r="I1" s="43"/>
      <c r="J1" s="43"/>
      <c r="K1" s="43"/>
      <c r="L1" s="43"/>
    </row>
    <row r="2" spans="1:12" x14ac:dyDescent="0.25">
      <c r="A2" s="151" t="s">
        <v>1</v>
      </c>
      <c r="B2" s="151"/>
      <c r="C2" s="151"/>
      <c r="D2" s="151"/>
      <c r="E2" s="151"/>
      <c r="F2" s="151" t="s">
        <v>159</v>
      </c>
      <c r="G2" s="151"/>
      <c r="H2" s="151"/>
      <c r="I2" s="151"/>
      <c r="J2" s="151"/>
      <c r="K2" s="151"/>
      <c r="L2" s="43"/>
    </row>
    <row r="3" spans="1:12" x14ac:dyDescent="0.25">
      <c r="A3" s="151" t="s">
        <v>2</v>
      </c>
      <c r="B3" s="151"/>
      <c r="C3" s="151"/>
      <c r="D3" s="151"/>
      <c r="E3" s="151"/>
      <c r="F3" s="3"/>
      <c r="G3" s="3"/>
      <c r="H3" s="3"/>
      <c r="I3" s="3"/>
      <c r="J3" s="3"/>
      <c r="K3" s="3"/>
      <c r="L3" s="3"/>
    </row>
    <row r="4" spans="1:12" ht="12" customHeight="1" x14ac:dyDescent="0.25"/>
    <row r="5" spans="1:12" ht="24" customHeight="1" x14ac:dyDescent="0.3">
      <c r="A5" s="158" t="s">
        <v>112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44"/>
    </row>
    <row r="6" spans="1:12" ht="9.75" customHeight="1" x14ac:dyDescent="0.3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x14ac:dyDescent="0.25">
      <c r="A7" s="152" t="s">
        <v>113</v>
      </c>
      <c r="B7" s="154" t="s">
        <v>4</v>
      </c>
      <c r="C7" s="155" t="s">
        <v>114</v>
      </c>
      <c r="D7" s="155" t="s">
        <v>115</v>
      </c>
      <c r="E7" s="155" t="s">
        <v>116</v>
      </c>
      <c r="F7" s="152" t="s">
        <v>83</v>
      </c>
      <c r="G7" s="155" t="s">
        <v>117</v>
      </c>
      <c r="H7" s="155" t="s">
        <v>118</v>
      </c>
      <c r="I7" s="154" t="s">
        <v>7</v>
      </c>
      <c r="J7" s="154"/>
      <c r="K7" s="154"/>
      <c r="L7" s="155" t="s">
        <v>17</v>
      </c>
    </row>
    <row r="8" spans="1:12" ht="31.5" x14ac:dyDescent="0.25">
      <c r="A8" s="153"/>
      <c r="B8" s="154"/>
      <c r="C8" s="156"/>
      <c r="D8" s="157"/>
      <c r="E8" s="157"/>
      <c r="F8" s="153"/>
      <c r="G8" s="157"/>
      <c r="H8" s="157"/>
      <c r="I8" s="103" t="s">
        <v>119</v>
      </c>
      <c r="J8" s="103" t="s">
        <v>120</v>
      </c>
      <c r="K8" s="103" t="s">
        <v>121</v>
      </c>
      <c r="L8" s="153"/>
    </row>
    <row r="9" spans="1:12" ht="24.75" customHeight="1" x14ac:dyDescent="0.25">
      <c r="A9" s="29">
        <f>SUBTOTAL(3,B9:$B$9)</f>
        <v>1</v>
      </c>
      <c r="B9" s="24" t="s">
        <v>186</v>
      </c>
      <c r="C9" s="34" t="s">
        <v>193</v>
      </c>
      <c r="D9" s="32" t="s">
        <v>129</v>
      </c>
      <c r="E9" s="32" t="s">
        <v>19</v>
      </c>
      <c r="F9" s="32" t="s">
        <v>13</v>
      </c>
      <c r="G9" s="34" t="s">
        <v>131</v>
      </c>
      <c r="H9" s="34" t="s">
        <v>198</v>
      </c>
      <c r="I9" s="54"/>
      <c r="J9" s="32" t="s">
        <v>124</v>
      </c>
      <c r="K9" s="54"/>
      <c r="L9" s="54"/>
    </row>
    <row r="10" spans="1:12" ht="24.75" customHeight="1" x14ac:dyDescent="0.25">
      <c r="A10" s="29">
        <f>SUBTOTAL(3,B$9:$B10)</f>
        <v>2</v>
      </c>
      <c r="B10" s="30" t="s">
        <v>98</v>
      </c>
      <c r="C10" s="31" t="s">
        <v>125</v>
      </c>
      <c r="D10" s="29" t="s">
        <v>122</v>
      </c>
      <c r="E10" s="29" t="s">
        <v>200</v>
      </c>
      <c r="F10" s="29" t="s">
        <v>230</v>
      </c>
      <c r="G10" s="31" t="s">
        <v>127</v>
      </c>
      <c r="H10" s="31" t="s">
        <v>170</v>
      </c>
      <c r="I10" s="29"/>
      <c r="J10" s="29" t="s">
        <v>124</v>
      </c>
      <c r="K10" s="29"/>
      <c r="L10" s="29"/>
    </row>
    <row r="11" spans="1:12" ht="24.75" customHeight="1" x14ac:dyDescent="0.25">
      <c r="A11" s="29">
        <f>SUBTOTAL(3,B$9:$B11)</f>
        <v>3</v>
      </c>
      <c r="B11" s="33" t="s">
        <v>104</v>
      </c>
      <c r="C11" s="34" t="s">
        <v>132</v>
      </c>
      <c r="D11" s="32" t="s">
        <v>129</v>
      </c>
      <c r="E11" s="32" t="s">
        <v>107</v>
      </c>
      <c r="F11" s="32" t="s">
        <v>173</v>
      </c>
      <c r="G11" s="34" t="s">
        <v>127</v>
      </c>
      <c r="H11" s="34" t="s">
        <v>170</v>
      </c>
      <c r="I11" s="32"/>
      <c r="J11" s="32" t="s">
        <v>124</v>
      </c>
      <c r="K11" s="32"/>
      <c r="L11" s="36"/>
    </row>
    <row r="12" spans="1:12" ht="24.75" customHeight="1" x14ac:dyDescent="0.25">
      <c r="A12" s="29">
        <f>SUBTOTAL(3,B$9:$B12)</f>
        <v>4</v>
      </c>
      <c r="B12" s="33" t="s">
        <v>67</v>
      </c>
      <c r="C12" s="34" t="s">
        <v>189</v>
      </c>
      <c r="D12" s="32" t="s">
        <v>126</v>
      </c>
      <c r="E12" s="38" t="s">
        <v>201</v>
      </c>
      <c r="F12" s="32" t="s">
        <v>196</v>
      </c>
      <c r="G12" s="34" t="s">
        <v>140</v>
      </c>
      <c r="H12" s="34" t="s">
        <v>141</v>
      </c>
      <c r="I12" s="32"/>
      <c r="J12" s="32" t="s">
        <v>124</v>
      </c>
      <c r="K12" s="32"/>
      <c r="L12" s="32"/>
    </row>
    <row r="13" spans="1:12" ht="24.75" customHeight="1" x14ac:dyDescent="0.25">
      <c r="A13" s="29">
        <f>SUBTOTAL(3,B$9:$B13)</f>
        <v>5</v>
      </c>
      <c r="B13" s="33" t="s">
        <v>105</v>
      </c>
      <c r="C13" s="34" t="s">
        <v>133</v>
      </c>
      <c r="D13" s="32" t="s">
        <v>126</v>
      </c>
      <c r="E13" s="32" t="s">
        <v>196</v>
      </c>
      <c r="F13" s="32" t="s">
        <v>196</v>
      </c>
      <c r="G13" s="34" t="s">
        <v>134</v>
      </c>
      <c r="H13" s="34" t="s">
        <v>135</v>
      </c>
      <c r="I13" s="32"/>
      <c r="J13" s="32" t="s">
        <v>124</v>
      </c>
      <c r="K13" s="32"/>
      <c r="L13" s="38" t="s">
        <v>392</v>
      </c>
    </row>
    <row r="14" spans="1:12" ht="24.75" customHeight="1" x14ac:dyDescent="0.25">
      <c r="A14" s="29">
        <f>SUBTOTAL(3,B$9:$B14)</f>
        <v>6</v>
      </c>
      <c r="B14" s="33" t="s">
        <v>102</v>
      </c>
      <c r="C14" s="34" t="s">
        <v>136</v>
      </c>
      <c r="D14" s="32" t="s">
        <v>129</v>
      </c>
      <c r="E14" s="32" t="s">
        <v>49</v>
      </c>
      <c r="F14" s="32" t="s">
        <v>196</v>
      </c>
      <c r="G14" s="34" t="s">
        <v>137</v>
      </c>
      <c r="H14" s="35" t="s">
        <v>138</v>
      </c>
      <c r="I14" s="32"/>
      <c r="J14" s="32" t="s">
        <v>124</v>
      </c>
      <c r="K14" s="32"/>
      <c r="L14" s="38" t="s">
        <v>392</v>
      </c>
    </row>
    <row r="15" spans="1:12" ht="24.75" customHeight="1" x14ac:dyDescent="0.25">
      <c r="A15" s="29">
        <f>SUBTOTAL(3,B$9:$B15)</f>
        <v>7</v>
      </c>
      <c r="B15" s="33" t="s">
        <v>106</v>
      </c>
      <c r="C15" s="34" t="s">
        <v>139</v>
      </c>
      <c r="D15" s="32" t="s">
        <v>126</v>
      </c>
      <c r="E15" s="32" t="s">
        <v>196</v>
      </c>
      <c r="F15" s="32" t="s">
        <v>196</v>
      </c>
      <c r="G15" s="34" t="s">
        <v>134</v>
      </c>
      <c r="H15" s="34" t="s">
        <v>135</v>
      </c>
      <c r="I15" s="32"/>
      <c r="J15" s="32" t="s">
        <v>124</v>
      </c>
      <c r="K15" s="32"/>
      <c r="L15" s="38" t="s">
        <v>392</v>
      </c>
    </row>
    <row r="16" spans="1:12" ht="24.75" customHeight="1" x14ac:dyDescent="0.25">
      <c r="A16" s="29">
        <f>SUBTOTAL(3,B$9:$B16)</f>
        <v>8</v>
      </c>
      <c r="B16" s="33" t="s">
        <v>142</v>
      </c>
      <c r="C16" s="34" t="s">
        <v>143</v>
      </c>
      <c r="D16" s="32" t="s">
        <v>130</v>
      </c>
      <c r="E16" s="32" t="s">
        <v>196</v>
      </c>
      <c r="F16" s="32" t="s">
        <v>196</v>
      </c>
      <c r="G16" s="34" t="s">
        <v>123</v>
      </c>
      <c r="H16" s="34" t="s">
        <v>163</v>
      </c>
      <c r="I16" s="32"/>
      <c r="J16" s="32" t="s">
        <v>124</v>
      </c>
      <c r="K16" s="32"/>
      <c r="L16" s="38"/>
    </row>
    <row r="17" spans="1:12" ht="24.75" customHeight="1" x14ac:dyDescent="0.25">
      <c r="A17" s="29">
        <f>SUBTOTAL(3,B$9:$B17)</f>
        <v>9</v>
      </c>
      <c r="B17" s="33" t="s">
        <v>144</v>
      </c>
      <c r="C17" s="34" t="s">
        <v>190</v>
      </c>
      <c r="D17" s="32" t="s">
        <v>130</v>
      </c>
      <c r="E17" s="32" t="s">
        <v>196</v>
      </c>
      <c r="F17" s="32" t="s">
        <v>196</v>
      </c>
      <c r="G17" s="34" t="s">
        <v>123</v>
      </c>
      <c r="H17" s="34" t="s">
        <v>163</v>
      </c>
      <c r="I17" s="32"/>
      <c r="J17" s="32" t="s">
        <v>124</v>
      </c>
      <c r="K17" s="32"/>
      <c r="L17" s="38"/>
    </row>
    <row r="18" spans="1:12" ht="24.75" customHeight="1" x14ac:dyDescent="0.25">
      <c r="A18" s="29">
        <f>SUBTOTAL(3,B$9:$B18)</f>
        <v>10</v>
      </c>
      <c r="B18" s="33" t="s">
        <v>109</v>
      </c>
      <c r="C18" s="34" t="s">
        <v>191</v>
      </c>
      <c r="D18" s="32" t="s">
        <v>122</v>
      </c>
      <c r="E18" s="32" t="s">
        <v>196</v>
      </c>
      <c r="F18" s="32" t="s">
        <v>196</v>
      </c>
      <c r="G18" s="34" t="s">
        <v>145</v>
      </c>
      <c r="H18" s="34" t="s">
        <v>164</v>
      </c>
      <c r="I18" s="32"/>
      <c r="J18" s="32" t="s">
        <v>124</v>
      </c>
      <c r="K18" s="32"/>
      <c r="L18" s="38"/>
    </row>
    <row r="19" spans="1:12" ht="24.75" customHeight="1" x14ac:dyDescent="0.25">
      <c r="A19" s="29">
        <f>SUBTOTAL(3,B$9:$B19)</f>
        <v>11</v>
      </c>
      <c r="B19" s="33" t="s">
        <v>103</v>
      </c>
      <c r="C19" s="34" t="s">
        <v>128</v>
      </c>
      <c r="D19" s="32" t="s">
        <v>129</v>
      </c>
      <c r="E19" s="32" t="s">
        <v>196</v>
      </c>
      <c r="F19" s="32" t="s">
        <v>196</v>
      </c>
      <c r="G19" s="34" t="s">
        <v>168</v>
      </c>
      <c r="H19" s="34" t="s">
        <v>169</v>
      </c>
      <c r="I19" s="32"/>
      <c r="J19" s="32" t="s">
        <v>124</v>
      </c>
      <c r="K19" s="32"/>
      <c r="L19" s="38"/>
    </row>
    <row r="20" spans="1:12" ht="24.75" customHeight="1" x14ac:dyDescent="0.25">
      <c r="A20" s="29">
        <f>SUBTOTAL(3,B$9:$B20)</f>
        <v>12</v>
      </c>
      <c r="B20" s="33" t="s">
        <v>110</v>
      </c>
      <c r="C20" s="34" t="s">
        <v>192</v>
      </c>
      <c r="D20" s="32" t="s">
        <v>126</v>
      </c>
      <c r="E20" s="32" t="s">
        <v>196</v>
      </c>
      <c r="F20" s="32" t="s">
        <v>196</v>
      </c>
      <c r="G20" s="34" t="s">
        <v>145</v>
      </c>
      <c r="H20" s="34" t="s">
        <v>164</v>
      </c>
      <c r="I20" s="32"/>
      <c r="J20" s="32" t="s">
        <v>124</v>
      </c>
      <c r="K20" s="32"/>
      <c r="L20" s="32"/>
    </row>
    <row r="21" spans="1:12" ht="24.75" customHeight="1" x14ac:dyDescent="0.25">
      <c r="A21" s="29">
        <f>SUBTOTAL(3,B$9:$B21)</f>
        <v>13</v>
      </c>
      <c r="B21" s="24" t="s">
        <v>187</v>
      </c>
      <c r="C21" s="34" t="s">
        <v>194</v>
      </c>
      <c r="D21" s="32" t="s">
        <v>122</v>
      </c>
      <c r="E21" s="32" t="s">
        <v>196</v>
      </c>
      <c r="F21" s="32" t="s">
        <v>196</v>
      </c>
      <c r="G21" s="34" t="s">
        <v>131</v>
      </c>
      <c r="H21" s="34" t="s">
        <v>198</v>
      </c>
      <c r="I21" s="54"/>
      <c r="J21" s="32" t="s">
        <v>124</v>
      </c>
      <c r="K21" s="54"/>
      <c r="L21" s="54"/>
    </row>
    <row r="22" spans="1:12" ht="24.75" customHeight="1" x14ac:dyDescent="0.25">
      <c r="A22" s="29">
        <f>SUBTOTAL(3,B$9:$B22)</f>
        <v>14</v>
      </c>
      <c r="B22" s="27" t="s">
        <v>188</v>
      </c>
      <c r="C22" s="55" t="s">
        <v>195</v>
      </c>
      <c r="D22" s="32" t="s">
        <v>130</v>
      </c>
      <c r="E22" s="37" t="s">
        <v>196</v>
      </c>
      <c r="F22" s="37" t="s">
        <v>196</v>
      </c>
      <c r="G22" s="55" t="s">
        <v>197</v>
      </c>
      <c r="H22" s="55" t="s">
        <v>199</v>
      </c>
      <c r="I22" s="37"/>
      <c r="J22" s="37" t="s">
        <v>124</v>
      </c>
      <c r="K22" s="37"/>
      <c r="L22" s="37"/>
    </row>
    <row r="23" spans="1:12" x14ac:dyDescent="0.25">
      <c r="A23" s="5"/>
      <c r="G23" s="3"/>
      <c r="H23" s="3"/>
    </row>
    <row r="24" spans="1:12" x14ac:dyDescent="0.25">
      <c r="G24" s="151"/>
      <c r="H24" s="151"/>
      <c r="I24" s="151"/>
      <c r="J24" s="151"/>
      <c r="K24" s="151"/>
      <c r="L24" s="151"/>
    </row>
  </sheetData>
  <mergeCells count="16">
    <mergeCell ref="A5:K5"/>
    <mergeCell ref="A3:E3"/>
    <mergeCell ref="L7:L8"/>
    <mergeCell ref="I7:K7"/>
    <mergeCell ref="A1:E1"/>
    <mergeCell ref="A2:E2"/>
    <mergeCell ref="F2:K2"/>
    <mergeCell ref="G24:L24"/>
    <mergeCell ref="A7:A8"/>
    <mergeCell ref="B7:B8"/>
    <mergeCell ref="C7:C8"/>
    <mergeCell ref="D7:D8"/>
    <mergeCell ref="E7:E8"/>
    <mergeCell ref="F7:F8"/>
    <mergeCell ref="G7:G8"/>
    <mergeCell ref="H7:H8"/>
  </mergeCells>
  <phoneticPr fontId="14" type="noConversion"/>
  <pageMargins left="0.15748031496062992" right="0" top="0.15748031496062992" bottom="0.11811023622047245" header="0.31496062992125984" footer="0.31496062992125984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tabSelected="1" topLeftCell="A10" workbookViewId="0">
      <selection activeCell="J19" sqref="J19"/>
    </sheetView>
  </sheetViews>
  <sheetFormatPr defaultRowHeight="16.5" x14ac:dyDescent="0.25"/>
  <cols>
    <col min="1" max="1" width="4" style="115" customWidth="1"/>
    <col min="2" max="2" width="10.140625" style="115" bestFit="1" customWidth="1"/>
    <col min="3" max="3" width="9.28515625" style="104" customWidth="1"/>
    <col min="4" max="4" width="9.85546875" style="115" customWidth="1"/>
    <col min="5" max="5" width="4.7109375" style="104" customWidth="1"/>
    <col min="6" max="6" width="6.7109375" style="104" customWidth="1"/>
    <col min="7" max="7" width="5.140625" style="104" customWidth="1"/>
    <col min="8" max="8" width="6.42578125" style="116" customWidth="1"/>
    <col min="9" max="9" width="7.140625" style="104" customWidth="1"/>
    <col min="10" max="10" width="6" style="104" customWidth="1"/>
    <col min="11" max="11" width="4.7109375" style="104" customWidth="1"/>
    <col min="12" max="13" width="5.28515625" style="104" customWidth="1"/>
    <col min="14" max="14" width="7.140625" style="104" customWidth="1"/>
    <col min="15" max="15" width="6.7109375" style="104" customWidth="1"/>
    <col min="16" max="16" width="7.28515625" style="104" customWidth="1"/>
    <col min="17" max="17" width="6.42578125" style="104" customWidth="1"/>
    <col min="18" max="18" width="7.140625" style="104" customWidth="1"/>
    <col min="19" max="19" width="4" style="104" customWidth="1"/>
    <col min="20" max="20" width="6" style="104" customWidth="1"/>
    <col min="21" max="21" width="5.140625" style="104" bestFit="1" customWidth="1"/>
    <col min="22" max="22" width="6.140625" style="104" customWidth="1"/>
    <col min="23" max="253" width="9.140625" style="104"/>
    <col min="254" max="254" width="4" style="104" customWidth="1"/>
    <col min="255" max="256" width="8.28515625" style="104" customWidth="1"/>
    <col min="257" max="257" width="0" style="104" hidden="1" customWidth="1"/>
    <col min="258" max="258" width="9.5703125" style="104" customWidth="1"/>
    <col min="259" max="259" width="10.42578125" style="104" customWidth="1"/>
    <col min="260" max="260" width="4.140625" style="104" customWidth="1"/>
    <col min="261" max="261" width="5" style="104" customWidth="1"/>
    <col min="262" max="262" width="5.7109375" style="104" customWidth="1"/>
    <col min="263" max="264" width="5.28515625" style="104" customWidth="1"/>
    <col min="265" max="265" width="4.5703125" style="104" customWidth="1"/>
    <col min="266" max="266" width="4.42578125" style="104" customWidth="1"/>
    <col min="267" max="267" width="3.7109375" style="104" customWidth="1"/>
    <col min="268" max="268" width="4.7109375" style="104" customWidth="1"/>
    <col min="269" max="269" width="4.42578125" style="104" customWidth="1"/>
    <col min="270" max="270" width="5" style="104" customWidth="1"/>
    <col min="271" max="271" width="4.42578125" style="104" customWidth="1"/>
    <col min="272" max="272" width="5.28515625" style="104" customWidth="1"/>
    <col min="273" max="273" width="4.42578125" style="104" customWidth="1"/>
    <col min="274" max="274" width="4" style="104" customWidth="1"/>
    <col min="275" max="275" width="4.5703125" style="104" customWidth="1"/>
    <col min="276" max="276" width="4.140625" style="104" customWidth="1"/>
    <col min="277" max="277" width="4.42578125" style="104" customWidth="1"/>
    <col min="278" max="278" width="3.7109375" style="104" customWidth="1"/>
    <col min="279" max="509" width="9.140625" style="104"/>
    <col min="510" max="510" width="4" style="104" customWidth="1"/>
    <col min="511" max="512" width="8.28515625" style="104" customWidth="1"/>
    <col min="513" max="513" width="0" style="104" hidden="1" customWidth="1"/>
    <col min="514" max="514" width="9.5703125" style="104" customWidth="1"/>
    <col min="515" max="515" width="10.42578125" style="104" customWidth="1"/>
    <col min="516" max="516" width="4.140625" style="104" customWidth="1"/>
    <col min="517" max="517" width="5" style="104" customWidth="1"/>
    <col min="518" max="518" width="5.7109375" style="104" customWidth="1"/>
    <col min="519" max="520" width="5.28515625" style="104" customWidth="1"/>
    <col min="521" max="521" width="4.5703125" style="104" customWidth="1"/>
    <col min="522" max="522" width="4.42578125" style="104" customWidth="1"/>
    <col min="523" max="523" width="3.7109375" style="104" customWidth="1"/>
    <col min="524" max="524" width="4.7109375" style="104" customWidth="1"/>
    <col min="525" max="525" width="4.42578125" style="104" customWidth="1"/>
    <col min="526" max="526" width="5" style="104" customWidth="1"/>
    <col min="527" max="527" width="4.42578125" style="104" customWidth="1"/>
    <col min="528" max="528" width="5.28515625" style="104" customWidth="1"/>
    <col min="529" max="529" width="4.42578125" style="104" customWidth="1"/>
    <col min="530" max="530" width="4" style="104" customWidth="1"/>
    <col min="531" max="531" width="4.5703125" style="104" customWidth="1"/>
    <col min="532" max="532" width="4.140625" style="104" customWidth="1"/>
    <col min="533" max="533" width="4.42578125" style="104" customWidth="1"/>
    <col min="534" max="534" width="3.7109375" style="104" customWidth="1"/>
    <col min="535" max="765" width="9.140625" style="104"/>
    <col min="766" max="766" width="4" style="104" customWidth="1"/>
    <col min="767" max="768" width="8.28515625" style="104" customWidth="1"/>
    <col min="769" max="769" width="0" style="104" hidden="1" customWidth="1"/>
    <col min="770" max="770" width="9.5703125" style="104" customWidth="1"/>
    <col min="771" max="771" width="10.42578125" style="104" customWidth="1"/>
    <col min="772" max="772" width="4.140625" style="104" customWidth="1"/>
    <col min="773" max="773" width="5" style="104" customWidth="1"/>
    <col min="774" max="774" width="5.7109375" style="104" customWidth="1"/>
    <col min="775" max="776" width="5.28515625" style="104" customWidth="1"/>
    <col min="777" max="777" width="4.5703125" style="104" customWidth="1"/>
    <col min="778" max="778" width="4.42578125" style="104" customWidth="1"/>
    <col min="779" max="779" width="3.7109375" style="104" customWidth="1"/>
    <col min="780" max="780" width="4.7109375" style="104" customWidth="1"/>
    <col min="781" max="781" width="4.42578125" style="104" customWidth="1"/>
    <col min="782" max="782" width="5" style="104" customWidth="1"/>
    <col min="783" max="783" width="4.42578125" style="104" customWidth="1"/>
    <col min="784" max="784" width="5.28515625" style="104" customWidth="1"/>
    <col min="785" max="785" width="4.42578125" style="104" customWidth="1"/>
    <col min="786" max="786" width="4" style="104" customWidth="1"/>
    <col min="787" max="787" width="4.5703125" style="104" customWidth="1"/>
    <col min="788" max="788" width="4.140625" style="104" customWidth="1"/>
    <col min="789" max="789" width="4.42578125" style="104" customWidth="1"/>
    <col min="790" max="790" width="3.7109375" style="104" customWidth="1"/>
    <col min="791" max="1021" width="9.140625" style="104"/>
    <col min="1022" max="1022" width="4" style="104" customWidth="1"/>
    <col min="1023" max="1024" width="8.28515625" style="104" customWidth="1"/>
    <col min="1025" max="1025" width="0" style="104" hidden="1" customWidth="1"/>
    <col min="1026" max="1026" width="9.5703125" style="104" customWidth="1"/>
    <col min="1027" max="1027" width="10.42578125" style="104" customWidth="1"/>
    <col min="1028" max="1028" width="4.140625" style="104" customWidth="1"/>
    <col min="1029" max="1029" width="5" style="104" customWidth="1"/>
    <col min="1030" max="1030" width="5.7109375" style="104" customWidth="1"/>
    <col min="1031" max="1032" width="5.28515625" style="104" customWidth="1"/>
    <col min="1033" max="1033" width="4.5703125" style="104" customWidth="1"/>
    <col min="1034" max="1034" width="4.42578125" style="104" customWidth="1"/>
    <col min="1035" max="1035" width="3.7109375" style="104" customWidth="1"/>
    <col min="1036" max="1036" width="4.7109375" style="104" customWidth="1"/>
    <col min="1037" max="1037" width="4.42578125" style="104" customWidth="1"/>
    <col min="1038" max="1038" width="5" style="104" customWidth="1"/>
    <col min="1039" max="1039" width="4.42578125" style="104" customWidth="1"/>
    <col min="1040" max="1040" width="5.28515625" style="104" customWidth="1"/>
    <col min="1041" max="1041" width="4.42578125" style="104" customWidth="1"/>
    <col min="1042" max="1042" width="4" style="104" customWidth="1"/>
    <col min="1043" max="1043" width="4.5703125" style="104" customWidth="1"/>
    <col min="1044" max="1044" width="4.140625" style="104" customWidth="1"/>
    <col min="1045" max="1045" width="4.42578125" style="104" customWidth="1"/>
    <col min="1046" max="1046" width="3.7109375" style="104" customWidth="1"/>
    <col min="1047" max="1277" width="9.140625" style="104"/>
    <col min="1278" max="1278" width="4" style="104" customWidth="1"/>
    <col min="1279" max="1280" width="8.28515625" style="104" customWidth="1"/>
    <col min="1281" max="1281" width="0" style="104" hidden="1" customWidth="1"/>
    <col min="1282" max="1282" width="9.5703125" style="104" customWidth="1"/>
    <col min="1283" max="1283" width="10.42578125" style="104" customWidth="1"/>
    <col min="1284" max="1284" width="4.140625" style="104" customWidth="1"/>
    <col min="1285" max="1285" width="5" style="104" customWidth="1"/>
    <col min="1286" max="1286" width="5.7109375" style="104" customWidth="1"/>
    <col min="1287" max="1288" width="5.28515625" style="104" customWidth="1"/>
    <col min="1289" max="1289" width="4.5703125" style="104" customWidth="1"/>
    <col min="1290" max="1290" width="4.42578125" style="104" customWidth="1"/>
    <col min="1291" max="1291" width="3.7109375" style="104" customWidth="1"/>
    <col min="1292" max="1292" width="4.7109375" style="104" customWidth="1"/>
    <col min="1293" max="1293" width="4.42578125" style="104" customWidth="1"/>
    <col min="1294" max="1294" width="5" style="104" customWidth="1"/>
    <col min="1295" max="1295" width="4.42578125" style="104" customWidth="1"/>
    <col min="1296" max="1296" width="5.28515625" style="104" customWidth="1"/>
    <col min="1297" max="1297" width="4.42578125" style="104" customWidth="1"/>
    <col min="1298" max="1298" width="4" style="104" customWidth="1"/>
    <col min="1299" max="1299" width="4.5703125" style="104" customWidth="1"/>
    <col min="1300" max="1300" width="4.140625" style="104" customWidth="1"/>
    <col min="1301" max="1301" width="4.42578125" style="104" customWidth="1"/>
    <col min="1302" max="1302" width="3.7109375" style="104" customWidth="1"/>
    <col min="1303" max="1533" width="9.140625" style="104"/>
    <col min="1534" max="1534" width="4" style="104" customWidth="1"/>
    <col min="1535" max="1536" width="8.28515625" style="104" customWidth="1"/>
    <col min="1537" max="1537" width="0" style="104" hidden="1" customWidth="1"/>
    <col min="1538" max="1538" width="9.5703125" style="104" customWidth="1"/>
    <col min="1539" max="1539" width="10.42578125" style="104" customWidth="1"/>
    <col min="1540" max="1540" width="4.140625" style="104" customWidth="1"/>
    <col min="1541" max="1541" width="5" style="104" customWidth="1"/>
    <col min="1542" max="1542" width="5.7109375" style="104" customWidth="1"/>
    <col min="1543" max="1544" width="5.28515625" style="104" customWidth="1"/>
    <col min="1545" max="1545" width="4.5703125" style="104" customWidth="1"/>
    <col min="1546" max="1546" width="4.42578125" style="104" customWidth="1"/>
    <col min="1547" max="1547" width="3.7109375" style="104" customWidth="1"/>
    <col min="1548" max="1548" width="4.7109375" style="104" customWidth="1"/>
    <col min="1549" max="1549" width="4.42578125" style="104" customWidth="1"/>
    <col min="1550" max="1550" width="5" style="104" customWidth="1"/>
    <col min="1551" max="1551" width="4.42578125" style="104" customWidth="1"/>
    <col min="1552" max="1552" width="5.28515625" style="104" customWidth="1"/>
    <col min="1553" max="1553" width="4.42578125" style="104" customWidth="1"/>
    <col min="1554" max="1554" width="4" style="104" customWidth="1"/>
    <col min="1555" max="1555" width="4.5703125" style="104" customWidth="1"/>
    <col min="1556" max="1556" width="4.140625" style="104" customWidth="1"/>
    <col min="1557" max="1557" width="4.42578125" style="104" customWidth="1"/>
    <col min="1558" max="1558" width="3.7109375" style="104" customWidth="1"/>
    <col min="1559" max="1789" width="9.140625" style="104"/>
    <col min="1790" max="1790" width="4" style="104" customWidth="1"/>
    <col min="1791" max="1792" width="8.28515625" style="104" customWidth="1"/>
    <col min="1793" max="1793" width="0" style="104" hidden="1" customWidth="1"/>
    <col min="1794" max="1794" width="9.5703125" style="104" customWidth="1"/>
    <col min="1795" max="1795" width="10.42578125" style="104" customWidth="1"/>
    <col min="1796" max="1796" width="4.140625" style="104" customWidth="1"/>
    <col min="1797" max="1797" width="5" style="104" customWidth="1"/>
    <col min="1798" max="1798" width="5.7109375" style="104" customWidth="1"/>
    <col min="1799" max="1800" width="5.28515625" style="104" customWidth="1"/>
    <col min="1801" max="1801" width="4.5703125" style="104" customWidth="1"/>
    <col min="1802" max="1802" width="4.42578125" style="104" customWidth="1"/>
    <col min="1803" max="1803" width="3.7109375" style="104" customWidth="1"/>
    <col min="1804" max="1804" width="4.7109375" style="104" customWidth="1"/>
    <col min="1805" max="1805" width="4.42578125" style="104" customWidth="1"/>
    <col min="1806" max="1806" width="5" style="104" customWidth="1"/>
    <col min="1807" max="1807" width="4.42578125" style="104" customWidth="1"/>
    <col min="1808" max="1808" width="5.28515625" style="104" customWidth="1"/>
    <col min="1809" max="1809" width="4.42578125" style="104" customWidth="1"/>
    <col min="1810" max="1810" width="4" style="104" customWidth="1"/>
    <col min="1811" max="1811" width="4.5703125" style="104" customWidth="1"/>
    <col min="1812" max="1812" width="4.140625" style="104" customWidth="1"/>
    <col min="1813" max="1813" width="4.42578125" style="104" customWidth="1"/>
    <col min="1814" max="1814" width="3.7109375" style="104" customWidth="1"/>
    <col min="1815" max="2045" width="9.140625" style="104"/>
    <col min="2046" max="2046" width="4" style="104" customWidth="1"/>
    <col min="2047" max="2048" width="8.28515625" style="104" customWidth="1"/>
    <col min="2049" max="2049" width="0" style="104" hidden="1" customWidth="1"/>
    <col min="2050" max="2050" width="9.5703125" style="104" customWidth="1"/>
    <col min="2051" max="2051" width="10.42578125" style="104" customWidth="1"/>
    <col min="2052" max="2052" width="4.140625" style="104" customWidth="1"/>
    <col min="2053" max="2053" width="5" style="104" customWidth="1"/>
    <col min="2054" max="2054" width="5.7109375" style="104" customWidth="1"/>
    <col min="2055" max="2056" width="5.28515625" style="104" customWidth="1"/>
    <col min="2057" max="2057" width="4.5703125" style="104" customWidth="1"/>
    <col min="2058" max="2058" width="4.42578125" style="104" customWidth="1"/>
    <col min="2059" max="2059" width="3.7109375" style="104" customWidth="1"/>
    <col min="2060" max="2060" width="4.7109375" style="104" customWidth="1"/>
    <col min="2061" max="2061" width="4.42578125" style="104" customWidth="1"/>
    <col min="2062" max="2062" width="5" style="104" customWidth="1"/>
    <col min="2063" max="2063" width="4.42578125" style="104" customWidth="1"/>
    <col min="2064" max="2064" width="5.28515625" style="104" customWidth="1"/>
    <col min="2065" max="2065" width="4.42578125" style="104" customWidth="1"/>
    <col min="2066" max="2066" width="4" style="104" customWidth="1"/>
    <col min="2067" max="2067" width="4.5703125" style="104" customWidth="1"/>
    <col min="2068" max="2068" width="4.140625" style="104" customWidth="1"/>
    <col min="2069" max="2069" width="4.42578125" style="104" customWidth="1"/>
    <col min="2070" max="2070" width="3.7109375" style="104" customWidth="1"/>
    <col min="2071" max="2301" width="9.140625" style="104"/>
    <col min="2302" max="2302" width="4" style="104" customWidth="1"/>
    <col min="2303" max="2304" width="8.28515625" style="104" customWidth="1"/>
    <col min="2305" max="2305" width="0" style="104" hidden="1" customWidth="1"/>
    <col min="2306" max="2306" width="9.5703125" style="104" customWidth="1"/>
    <col min="2307" max="2307" width="10.42578125" style="104" customWidth="1"/>
    <col min="2308" max="2308" width="4.140625" style="104" customWidth="1"/>
    <col min="2309" max="2309" width="5" style="104" customWidth="1"/>
    <col min="2310" max="2310" width="5.7109375" style="104" customWidth="1"/>
    <col min="2311" max="2312" width="5.28515625" style="104" customWidth="1"/>
    <col min="2313" max="2313" width="4.5703125" style="104" customWidth="1"/>
    <col min="2314" max="2314" width="4.42578125" style="104" customWidth="1"/>
    <col min="2315" max="2315" width="3.7109375" style="104" customWidth="1"/>
    <col min="2316" max="2316" width="4.7109375" style="104" customWidth="1"/>
    <col min="2317" max="2317" width="4.42578125" style="104" customWidth="1"/>
    <col min="2318" max="2318" width="5" style="104" customWidth="1"/>
    <col min="2319" max="2319" width="4.42578125" style="104" customWidth="1"/>
    <col min="2320" max="2320" width="5.28515625" style="104" customWidth="1"/>
    <col min="2321" max="2321" width="4.42578125" style="104" customWidth="1"/>
    <col min="2322" max="2322" width="4" style="104" customWidth="1"/>
    <col min="2323" max="2323" width="4.5703125" style="104" customWidth="1"/>
    <col min="2324" max="2324" width="4.140625" style="104" customWidth="1"/>
    <col min="2325" max="2325" width="4.42578125" style="104" customWidth="1"/>
    <col min="2326" max="2326" width="3.7109375" style="104" customWidth="1"/>
    <col min="2327" max="2557" width="9.140625" style="104"/>
    <col min="2558" max="2558" width="4" style="104" customWidth="1"/>
    <col min="2559" max="2560" width="8.28515625" style="104" customWidth="1"/>
    <col min="2561" max="2561" width="0" style="104" hidden="1" customWidth="1"/>
    <col min="2562" max="2562" width="9.5703125" style="104" customWidth="1"/>
    <col min="2563" max="2563" width="10.42578125" style="104" customWidth="1"/>
    <col min="2564" max="2564" width="4.140625" style="104" customWidth="1"/>
    <col min="2565" max="2565" width="5" style="104" customWidth="1"/>
    <col min="2566" max="2566" width="5.7109375" style="104" customWidth="1"/>
    <col min="2567" max="2568" width="5.28515625" style="104" customWidth="1"/>
    <col min="2569" max="2569" width="4.5703125" style="104" customWidth="1"/>
    <col min="2570" max="2570" width="4.42578125" style="104" customWidth="1"/>
    <col min="2571" max="2571" width="3.7109375" style="104" customWidth="1"/>
    <col min="2572" max="2572" width="4.7109375" style="104" customWidth="1"/>
    <col min="2573" max="2573" width="4.42578125" style="104" customWidth="1"/>
    <col min="2574" max="2574" width="5" style="104" customWidth="1"/>
    <col min="2575" max="2575" width="4.42578125" style="104" customWidth="1"/>
    <col min="2576" max="2576" width="5.28515625" style="104" customWidth="1"/>
    <col min="2577" max="2577" width="4.42578125" style="104" customWidth="1"/>
    <col min="2578" max="2578" width="4" style="104" customWidth="1"/>
    <col min="2579" max="2579" width="4.5703125" style="104" customWidth="1"/>
    <col min="2580" max="2580" width="4.140625" style="104" customWidth="1"/>
    <col min="2581" max="2581" width="4.42578125" style="104" customWidth="1"/>
    <col min="2582" max="2582" width="3.7109375" style="104" customWidth="1"/>
    <col min="2583" max="2813" width="9.140625" style="104"/>
    <col min="2814" max="2814" width="4" style="104" customWidth="1"/>
    <col min="2815" max="2816" width="8.28515625" style="104" customWidth="1"/>
    <col min="2817" max="2817" width="0" style="104" hidden="1" customWidth="1"/>
    <col min="2818" max="2818" width="9.5703125" style="104" customWidth="1"/>
    <col min="2819" max="2819" width="10.42578125" style="104" customWidth="1"/>
    <col min="2820" max="2820" width="4.140625" style="104" customWidth="1"/>
    <col min="2821" max="2821" width="5" style="104" customWidth="1"/>
    <col min="2822" max="2822" width="5.7109375" style="104" customWidth="1"/>
    <col min="2823" max="2824" width="5.28515625" style="104" customWidth="1"/>
    <col min="2825" max="2825" width="4.5703125" style="104" customWidth="1"/>
    <col min="2826" max="2826" width="4.42578125" style="104" customWidth="1"/>
    <col min="2827" max="2827" width="3.7109375" style="104" customWidth="1"/>
    <col min="2828" max="2828" width="4.7109375" style="104" customWidth="1"/>
    <col min="2829" max="2829" width="4.42578125" style="104" customWidth="1"/>
    <col min="2830" max="2830" width="5" style="104" customWidth="1"/>
    <col min="2831" max="2831" width="4.42578125" style="104" customWidth="1"/>
    <col min="2832" max="2832" width="5.28515625" style="104" customWidth="1"/>
    <col min="2833" max="2833" width="4.42578125" style="104" customWidth="1"/>
    <col min="2834" max="2834" width="4" style="104" customWidth="1"/>
    <col min="2835" max="2835" width="4.5703125" style="104" customWidth="1"/>
    <col min="2836" max="2836" width="4.140625" style="104" customWidth="1"/>
    <col min="2837" max="2837" width="4.42578125" style="104" customWidth="1"/>
    <col min="2838" max="2838" width="3.7109375" style="104" customWidth="1"/>
    <col min="2839" max="3069" width="9.140625" style="104"/>
    <col min="3070" max="3070" width="4" style="104" customWidth="1"/>
    <col min="3071" max="3072" width="8.28515625" style="104" customWidth="1"/>
    <col min="3073" max="3073" width="0" style="104" hidden="1" customWidth="1"/>
    <col min="3074" max="3074" width="9.5703125" style="104" customWidth="1"/>
    <col min="3075" max="3075" width="10.42578125" style="104" customWidth="1"/>
    <col min="3076" max="3076" width="4.140625" style="104" customWidth="1"/>
    <col min="3077" max="3077" width="5" style="104" customWidth="1"/>
    <col min="3078" max="3078" width="5.7109375" style="104" customWidth="1"/>
    <col min="3079" max="3080" width="5.28515625" style="104" customWidth="1"/>
    <col min="3081" max="3081" width="4.5703125" style="104" customWidth="1"/>
    <col min="3082" max="3082" width="4.42578125" style="104" customWidth="1"/>
    <col min="3083" max="3083" width="3.7109375" style="104" customWidth="1"/>
    <col min="3084" max="3084" width="4.7109375" style="104" customWidth="1"/>
    <col min="3085" max="3085" width="4.42578125" style="104" customWidth="1"/>
    <col min="3086" max="3086" width="5" style="104" customWidth="1"/>
    <col min="3087" max="3087" width="4.42578125" style="104" customWidth="1"/>
    <col min="3088" max="3088" width="5.28515625" style="104" customWidth="1"/>
    <col min="3089" max="3089" width="4.42578125" style="104" customWidth="1"/>
    <col min="3090" max="3090" width="4" style="104" customWidth="1"/>
    <col min="3091" max="3091" width="4.5703125" style="104" customWidth="1"/>
    <col min="3092" max="3092" width="4.140625" style="104" customWidth="1"/>
    <col min="3093" max="3093" width="4.42578125" style="104" customWidth="1"/>
    <col min="3094" max="3094" width="3.7109375" style="104" customWidth="1"/>
    <col min="3095" max="3325" width="9.140625" style="104"/>
    <col min="3326" max="3326" width="4" style="104" customWidth="1"/>
    <col min="3327" max="3328" width="8.28515625" style="104" customWidth="1"/>
    <col min="3329" max="3329" width="0" style="104" hidden="1" customWidth="1"/>
    <col min="3330" max="3330" width="9.5703125" style="104" customWidth="1"/>
    <col min="3331" max="3331" width="10.42578125" style="104" customWidth="1"/>
    <col min="3332" max="3332" width="4.140625" style="104" customWidth="1"/>
    <col min="3333" max="3333" width="5" style="104" customWidth="1"/>
    <col min="3334" max="3334" width="5.7109375" style="104" customWidth="1"/>
    <col min="3335" max="3336" width="5.28515625" style="104" customWidth="1"/>
    <col min="3337" max="3337" width="4.5703125" style="104" customWidth="1"/>
    <col min="3338" max="3338" width="4.42578125" style="104" customWidth="1"/>
    <col min="3339" max="3339" width="3.7109375" style="104" customWidth="1"/>
    <col min="3340" max="3340" width="4.7109375" style="104" customWidth="1"/>
    <col min="3341" max="3341" width="4.42578125" style="104" customWidth="1"/>
    <col min="3342" max="3342" width="5" style="104" customWidth="1"/>
    <col min="3343" max="3343" width="4.42578125" style="104" customWidth="1"/>
    <col min="3344" max="3344" width="5.28515625" style="104" customWidth="1"/>
    <col min="3345" max="3345" width="4.42578125" style="104" customWidth="1"/>
    <col min="3346" max="3346" width="4" style="104" customWidth="1"/>
    <col min="3347" max="3347" width="4.5703125" style="104" customWidth="1"/>
    <col min="3348" max="3348" width="4.140625" style="104" customWidth="1"/>
    <col min="3349" max="3349" width="4.42578125" style="104" customWidth="1"/>
    <col min="3350" max="3350" width="3.7109375" style="104" customWidth="1"/>
    <col min="3351" max="3581" width="9.140625" style="104"/>
    <col min="3582" max="3582" width="4" style="104" customWidth="1"/>
    <col min="3583" max="3584" width="8.28515625" style="104" customWidth="1"/>
    <col min="3585" max="3585" width="0" style="104" hidden="1" customWidth="1"/>
    <col min="3586" max="3586" width="9.5703125" style="104" customWidth="1"/>
    <col min="3587" max="3587" width="10.42578125" style="104" customWidth="1"/>
    <col min="3588" max="3588" width="4.140625" style="104" customWidth="1"/>
    <col min="3589" max="3589" width="5" style="104" customWidth="1"/>
    <col min="3590" max="3590" width="5.7109375" style="104" customWidth="1"/>
    <col min="3591" max="3592" width="5.28515625" style="104" customWidth="1"/>
    <col min="3593" max="3593" width="4.5703125" style="104" customWidth="1"/>
    <col min="3594" max="3594" width="4.42578125" style="104" customWidth="1"/>
    <col min="3595" max="3595" width="3.7109375" style="104" customWidth="1"/>
    <col min="3596" max="3596" width="4.7109375" style="104" customWidth="1"/>
    <col min="3597" max="3597" width="4.42578125" style="104" customWidth="1"/>
    <col min="3598" max="3598" width="5" style="104" customWidth="1"/>
    <col min="3599" max="3599" width="4.42578125" style="104" customWidth="1"/>
    <col min="3600" max="3600" width="5.28515625" style="104" customWidth="1"/>
    <col min="3601" max="3601" width="4.42578125" style="104" customWidth="1"/>
    <col min="3602" max="3602" width="4" style="104" customWidth="1"/>
    <col min="3603" max="3603" width="4.5703125" style="104" customWidth="1"/>
    <col min="3604" max="3604" width="4.140625" style="104" customWidth="1"/>
    <col min="3605" max="3605" width="4.42578125" style="104" customWidth="1"/>
    <col min="3606" max="3606" width="3.7109375" style="104" customWidth="1"/>
    <col min="3607" max="3837" width="9.140625" style="104"/>
    <col min="3838" max="3838" width="4" style="104" customWidth="1"/>
    <col min="3839" max="3840" width="8.28515625" style="104" customWidth="1"/>
    <col min="3841" max="3841" width="0" style="104" hidden="1" customWidth="1"/>
    <col min="3842" max="3842" width="9.5703125" style="104" customWidth="1"/>
    <col min="3843" max="3843" width="10.42578125" style="104" customWidth="1"/>
    <col min="3844" max="3844" width="4.140625" style="104" customWidth="1"/>
    <col min="3845" max="3845" width="5" style="104" customWidth="1"/>
    <col min="3846" max="3846" width="5.7109375" style="104" customWidth="1"/>
    <col min="3847" max="3848" width="5.28515625" style="104" customWidth="1"/>
    <col min="3849" max="3849" width="4.5703125" style="104" customWidth="1"/>
    <col min="3850" max="3850" width="4.42578125" style="104" customWidth="1"/>
    <col min="3851" max="3851" width="3.7109375" style="104" customWidth="1"/>
    <col min="3852" max="3852" width="4.7109375" style="104" customWidth="1"/>
    <col min="3853" max="3853" width="4.42578125" style="104" customWidth="1"/>
    <col min="3854" max="3854" width="5" style="104" customWidth="1"/>
    <col min="3855" max="3855" width="4.42578125" style="104" customWidth="1"/>
    <col min="3856" max="3856" width="5.28515625" style="104" customWidth="1"/>
    <col min="3857" max="3857" width="4.42578125" style="104" customWidth="1"/>
    <col min="3858" max="3858" width="4" style="104" customWidth="1"/>
    <col min="3859" max="3859" width="4.5703125" style="104" customWidth="1"/>
    <col min="3860" max="3860" width="4.140625" style="104" customWidth="1"/>
    <col min="3861" max="3861" width="4.42578125" style="104" customWidth="1"/>
    <col min="3862" max="3862" width="3.7109375" style="104" customWidth="1"/>
    <col min="3863" max="4093" width="9.140625" style="104"/>
    <col min="4094" max="4094" width="4" style="104" customWidth="1"/>
    <col min="4095" max="4096" width="8.28515625" style="104" customWidth="1"/>
    <col min="4097" max="4097" width="0" style="104" hidden="1" customWidth="1"/>
    <col min="4098" max="4098" width="9.5703125" style="104" customWidth="1"/>
    <col min="4099" max="4099" width="10.42578125" style="104" customWidth="1"/>
    <col min="4100" max="4100" width="4.140625" style="104" customWidth="1"/>
    <col min="4101" max="4101" width="5" style="104" customWidth="1"/>
    <col min="4102" max="4102" width="5.7109375" style="104" customWidth="1"/>
    <col min="4103" max="4104" width="5.28515625" style="104" customWidth="1"/>
    <col min="4105" max="4105" width="4.5703125" style="104" customWidth="1"/>
    <col min="4106" max="4106" width="4.42578125" style="104" customWidth="1"/>
    <col min="4107" max="4107" width="3.7109375" style="104" customWidth="1"/>
    <col min="4108" max="4108" width="4.7109375" style="104" customWidth="1"/>
    <col min="4109" max="4109" width="4.42578125" style="104" customWidth="1"/>
    <col min="4110" max="4110" width="5" style="104" customWidth="1"/>
    <col min="4111" max="4111" width="4.42578125" style="104" customWidth="1"/>
    <col min="4112" max="4112" width="5.28515625" style="104" customWidth="1"/>
    <col min="4113" max="4113" width="4.42578125" style="104" customWidth="1"/>
    <col min="4114" max="4114" width="4" style="104" customWidth="1"/>
    <col min="4115" max="4115" width="4.5703125" style="104" customWidth="1"/>
    <col min="4116" max="4116" width="4.140625" style="104" customWidth="1"/>
    <col min="4117" max="4117" width="4.42578125" style="104" customWidth="1"/>
    <col min="4118" max="4118" width="3.7109375" style="104" customWidth="1"/>
    <col min="4119" max="4349" width="9.140625" style="104"/>
    <col min="4350" max="4350" width="4" style="104" customWidth="1"/>
    <col min="4351" max="4352" width="8.28515625" style="104" customWidth="1"/>
    <col min="4353" max="4353" width="0" style="104" hidden="1" customWidth="1"/>
    <col min="4354" max="4354" width="9.5703125" style="104" customWidth="1"/>
    <col min="4355" max="4355" width="10.42578125" style="104" customWidth="1"/>
    <col min="4356" max="4356" width="4.140625" style="104" customWidth="1"/>
    <col min="4357" max="4357" width="5" style="104" customWidth="1"/>
    <col min="4358" max="4358" width="5.7109375" style="104" customWidth="1"/>
    <col min="4359" max="4360" width="5.28515625" style="104" customWidth="1"/>
    <col min="4361" max="4361" width="4.5703125" style="104" customWidth="1"/>
    <col min="4362" max="4362" width="4.42578125" style="104" customWidth="1"/>
    <col min="4363" max="4363" width="3.7109375" style="104" customWidth="1"/>
    <col min="4364" max="4364" width="4.7109375" style="104" customWidth="1"/>
    <col min="4365" max="4365" width="4.42578125" style="104" customWidth="1"/>
    <col min="4366" max="4366" width="5" style="104" customWidth="1"/>
    <col min="4367" max="4367" width="4.42578125" style="104" customWidth="1"/>
    <col min="4368" max="4368" width="5.28515625" style="104" customWidth="1"/>
    <col min="4369" max="4369" width="4.42578125" style="104" customWidth="1"/>
    <col min="4370" max="4370" width="4" style="104" customWidth="1"/>
    <col min="4371" max="4371" width="4.5703125" style="104" customWidth="1"/>
    <col min="4372" max="4372" width="4.140625" style="104" customWidth="1"/>
    <col min="4373" max="4373" width="4.42578125" style="104" customWidth="1"/>
    <col min="4374" max="4374" width="3.7109375" style="104" customWidth="1"/>
    <col min="4375" max="4605" width="9.140625" style="104"/>
    <col min="4606" max="4606" width="4" style="104" customWidth="1"/>
    <col min="4607" max="4608" width="8.28515625" style="104" customWidth="1"/>
    <col min="4609" max="4609" width="0" style="104" hidden="1" customWidth="1"/>
    <col min="4610" max="4610" width="9.5703125" style="104" customWidth="1"/>
    <col min="4611" max="4611" width="10.42578125" style="104" customWidth="1"/>
    <col min="4612" max="4612" width="4.140625" style="104" customWidth="1"/>
    <col min="4613" max="4613" width="5" style="104" customWidth="1"/>
    <col min="4614" max="4614" width="5.7109375" style="104" customWidth="1"/>
    <col min="4615" max="4616" width="5.28515625" style="104" customWidth="1"/>
    <col min="4617" max="4617" width="4.5703125" style="104" customWidth="1"/>
    <col min="4618" max="4618" width="4.42578125" style="104" customWidth="1"/>
    <col min="4619" max="4619" width="3.7109375" style="104" customWidth="1"/>
    <col min="4620" max="4620" width="4.7109375" style="104" customWidth="1"/>
    <col min="4621" max="4621" width="4.42578125" style="104" customWidth="1"/>
    <col min="4622" max="4622" width="5" style="104" customWidth="1"/>
    <col min="4623" max="4623" width="4.42578125" style="104" customWidth="1"/>
    <col min="4624" max="4624" width="5.28515625" style="104" customWidth="1"/>
    <col min="4625" max="4625" width="4.42578125" style="104" customWidth="1"/>
    <col min="4626" max="4626" width="4" style="104" customWidth="1"/>
    <col min="4627" max="4627" width="4.5703125" style="104" customWidth="1"/>
    <col min="4628" max="4628" width="4.140625" style="104" customWidth="1"/>
    <col min="4629" max="4629" width="4.42578125" style="104" customWidth="1"/>
    <col min="4630" max="4630" width="3.7109375" style="104" customWidth="1"/>
    <col min="4631" max="4861" width="9.140625" style="104"/>
    <col min="4862" max="4862" width="4" style="104" customWidth="1"/>
    <col min="4863" max="4864" width="8.28515625" style="104" customWidth="1"/>
    <col min="4865" max="4865" width="0" style="104" hidden="1" customWidth="1"/>
    <col min="4866" max="4866" width="9.5703125" style="104" customWidth="1"/>
    <col min="4867" max="4867" width="10.42578125" style="104" customWidth="1"/>
    <col min="4868" max="4868" width="4.140625" style="104" customWidth="1"/>
    <col min="4869" max="4869" width="5" style="104" customWidth="1"/>
    <col min="4870" max="4870" width="5.7109375" style="104" customWidth="1"/>
    <col min="4871" max="4872" width="5.28515625" style="104" customWidth="1"/>
    <col min="4873" max="4873" width="4.5703125" style="104" customWidth="1"/>
    <col min="4874" max="4874" width="4.42578125" style="104" customWidth="1"/>
    <col min="4875" max="4875" width="3.7109375" style="104" customWidth="1"/>
    <col min="4876" max="4876" width="4.7109375" style="104" customWidth="1"/>
    <col min="4877" max="4877" width="4.42578125" style="104" customWidth="1"/>
    <col min="4878" max="4878" width="5" style="104" customWidth="1"/>
    <col min="4879" max="4879" width="4.42578125" style="104" customWidth="1"/>
    <col min="4880" max="4880" width="5.28515625" style="104" customWidth="1"/>
    <col min="4881" max="4881" width="4.42578125" style="104" customWidth="1"/>
    <col min="4882" max="4882" width="4" style="104" customWidth="1"/>
    <col min="4883" max="4883" width="4.5703125" style="104" customWidth="1"/>
    <col min="4884" max="4884" width="4.140625" style="104" customWidth="1"/>
    <col min="4885" max="4885" width="4.42578125" style="104" customWidth="1"/>
    <col min="4886" max="4886" width="3.7109375" style="104" customWidth="1"/>
    <col min="4887" max="5117" width="9.140625" style="104"/>
    <col min="5118" max="5118" width="4" style="104" customWidth="1"/>
    <col min="5119" max="5120" width="8.28515625" style="104" customWidth="1"/>
    <col min="5121" max="5121" width="0" style="104" hidden="1" customWidth="1"/>
    <col min="5122" max="5122" width="9.5703125" style="104" customWidth="1"/>
    <col min="5123" max="5123" width="10.42578125" style="104" customWidth="1"/>
    <col min="5124" max="5124" width="4.140625" style="104" customWidth="1"/>
    <col min="5125" max="5125" width="5" style="104" customWidth="1"/>
    <col min="5126" max="5126" width="5.7109375" style="104" customWidth="1"/>
    <col min="5127" max="5128" width="5.28515625" style="104" customWidth="1"/>
    <col min="5129" max="5129" width="4.5703125" style="104" customWidth="1"/>
    <col min="5130" max="5130" width="4.42578125" style="104" customWidth="1"/>
    <col min="5131" max="5131" width="3.7109375" style="104" customWidth="1"/>
    <col min="5132" max="5132" width="4.7109375" style="104" customWidth="1"/>
    <col min="5133" max="5133" width="4.42578125" style="104" customWidth="1"/>
    <col min="5134" max="5134" width="5" style="104" customWidth="1"/>
    <col min="5135" max="5135" width="4.42578125" style="104" customWidth="1"/>
    <col min="5136" max="5136" width="5.28515625" style="104" customWidth="1"/>
    <col min="5137" max="5137" width="4.42578125" style="104" customWidth="1"/>
    <col min="5138" max="5138" width="4" style="104" customWidth="1"/>
    <col min="5139" max="5139" width="4.5703125" style="104" customWidth="1"/>
    <col min="5140" max="5140" width="4.140625" style="104" customWidth="1"/>
    <col min="5141" max="5141" width="4.42578125" style="104" customWidth="1"/>
    <col min="5142" max="5142" width="3.7109375" style="104" customWidth="1"/>
    <col min="5143" max="5373" width="9.140625" style="104"/>
    <col min="5374" max="5374" width="4" style="104" customWidth="1"/>
    <col min="5375" max="5376" width="8.28515625" style="104" customWidth="1"/>
    <col min="5377" max="5377" width="0" style="104" hidden="1" customWidth="1"/>
    <col min="5378" max="5378" width="9.5703125" style="104" customWidth="1"/>
    <col min="5379" max="5379" width="10.42578125" style="104" customWidth="1"/>
    <col min="5380" max="5380" width="4.140625" style="104" customWidth="1"/>
    <col min="5381" max="5381" width="5" style="104" customWidth="1"/>
    <col min="5382" max="5382" width="5.7109375" style="104" customWidth="1"/>
    <col min="5383" max="5384" width="5.28515625" style="104" customWidth="1"/>
    <col min="5385" max="5385" width="4.5703125" style="104" customWidth="1"/>
    <col min="5386" max="5386" width="4.42578125" style="104" customWidth="1"/>
    <col min="5387" max="5387" width="3.7109375" style="104" customWidth="1"/>
    <col min="5388" max="5388" width="4.7109375" style="104" customWidth="1"/>
    <col min="5389" max="5389" width="4.42578125" style="104" customWidth="1"/>
    <col min="5390" max="5390" width="5" style="104" customWidth="1"/>
    <col min="5391" max="5391" width="4.42578125" style="104" customWidth="1"/>
    <col min="5392" max="5392" width="5.28515625" style="104" customWidth="1"/>
    <col min="5393" max="5393" width="4.42578125" style="104" customWidth="1"/>
    <col min="5394" max="5394" width="4" style="104" customWidth="1"/>
    <col min="5395" max="5395" width="4.5703125" style="104" customWidth="1"/>
    <col min="5396" max="5396" width="4.140625" style="104" customWidth="1"/>
    <col min="5397" max="5397" width="4.42578125" style="104" customWidth="1"/>
    <col min="5398" max="5398" width="3.7109375" style="104" customWidth="1"/>
    <col min="5399" max="5629" width="9.140625" style="104"/>
    <col min="5630" max="5630" width="4" style="104" customWidth="1"/>
    <col min="5631" max="5632" width="8.28515625" style="104" customWidth="1"/>
    <col min="5633" max="5633" width="0" style="104" hidden="1" customWidth="1"/>
    <col min="5634" max="5634" width="9.5703125" style="104" customWidth="1"/>
    <col min="5635" max="5635" width="10.42578125" style="104" customWidth="1"/>
    <col min="5636" max="5636" width="4.140625" style="104" customWidth="1"/>
    <col min="5637" max="5637" width="5" style="104" customWidth="1"/>
    <col min="5638" max="5638" width="5.7109375" style="104" customWidth="1"/>
    <col min="5639" max="5640" width="5.28515625" style="104" customWidth="1"/>
    <col min="5641" max="5641" width="4.5703125" style="104" customWidth="1"/>
    <col min="5642" max="5642" width="4.42578125" style="104" customWidth="1"/>
    <col min="5643" max="5643" width="3.7109375" style="104" customWidth="1"/>
    <col min="5644" max="5644" width="4.7109375" style="104" customWidth="1"/>
    <col min="5645" max="5645" width="4.42578125" style="104" customWidth="1"/>
    <col min="5646" max="5646" width="5" style="104" customWidth="1"/>
    <col min="5647" max="5647" width="4.42578125" style="104" customWidth="1"/>
    <col min="5648" max="5648" width="5.28515625" style="104" customWidth="1"/>
    <col min="5649" max="5649" width="4.42578125" style="104" customWidth="1"/>
    <col min="5650" max="5650" width="4" style="104" customWidth="1"/>
    <col min="5651" max="5651" width="4.5703125" style="104" customWidth="1"/>
    <col min="5652" max="5652" width="4.140625" style="104" customWidth="1"/>
    <col min="5653" max="5653" width="4.42578125" style="104" customWidth="1"/>
    <col min="5654" max="5654" width="3.7109375" style="104" customWidth="1"/>
    <col min="5655" max="5885" width="9.140625" style="104"/>
    <col min="5886" max="5886" width="4" style="104" customWidth="1"/>
    <col min="5887" max="5888" width="8.28515625" style="104" customWidth="1"/>
    <col min="5889" max="5889" width="0" style="104" hidden="1" customWidth="1"/>
    <col min="5890" max="5890" width="9.5703125" style="104" customWidth="1"/>
    <col min="5891" max="5891" width="10.42578125" style="104" customWidth="1"/>
    <col min="5892" max="5892" width="4.140625" style="104" customWidth="1"/>
    <col min="5893" max="5893" width="5" style="104" customWidth="1"/>
    <col min="5894" max="5894" width="5.7109375" style="104" customWidth="1"/>
    <col min="5895" max="5896" width="5.28515625" style="104" customWidth="1"/>
    <col min="5897" max="5897" width="4.5703125" style="104" customWidth="1"/>
    <col min="5898" max="5898" width="4.42578125" style="104" customWidth="1"/>
    <col min="5899" max="5899" width="3.7109375" style="104" customWidth="1"/>
    <col min="5900" max="5900" width="4.7109375" style="104" customWidth="1"/>
    <col min="5901" max="5901" width="4.42578125" style="104" customWidth="1"/>
    <col min="5902" max="5902" width="5" style="104" customWidth="1"/>
    <col min="5903" max="5903" width="4.42578125" style="104" customWidth="1"/>
    <col min="5904" max="5904" width="5.28515625" style="104" customWidth="1"/>
    <col min="5905" max="5905" width="4.42578125" style="104" customWidth="1"/>
    <col min="5906" max="5906" width="4" style="104" customWidth="1"/>
    <col min="5907" max="5907" width="4.5703125" style="104" customWidth="1"/>
    <col min="5908" max="5908" width="4.140625" style="104" customWidth="1"/>
    <col min="5909" max="5909" width="4.42578125" style="104" customWidth="1"/>
    <col min="5910" max="5910" width="3.7109375" style="104" customWidth="1"/>
    <col min="5911" max="6141" width="9.140625" style="104"/>
    <col min="6142" max="6142" width="4" style="104" customWidth="1"/>
    <col min="6143" max="6144" width="8.28515625" style="104" customWidth="1"/>
    <col min="6145" max="6145" width="0" style="104" hidden="1" customWidth="1"/>
    <col min="6146" max="6146" width="9.5703125" style="104" customWidth="1"/>
    <col min="6147" max="6147" width="10.42578125" style="104" customWidth="1"/>
    <col min="6148" max="6148" width="4.140625" style="104" customWidth="1"/>
    <col min="6149" max="6149" width="5" style="104" customWidth="1"/>
    <col min="6150" max="6150" width="5.7109375" style="104" customWidth="1"/>
    <col min="6151" max="6152" width="5.28515625" style="104" customWidth="1"/>
    <col min="6153" max="6153" width="4.5703125" style="104" customWidth="1"/>
    <col min="6154" max="6154" width="4.42578125" style="104" customWidth="1"/>
    <col min="6155" max="6155" width="3.7109375" style="104" customWidth="1"/>
    <col min="6156" max="6156" width="4.7109375" style="104" customWidth="1"/>
    <col min="6157" max="6157" width="4.42578125" style="104" customWidth="1"/>
    <col min="6158" max="6158" width="5" style="104" customWidth="1"/>
    <col min="6159" max="6159" width="4.42578125" style="104" customWidth="1"/>
    <col min="6160" max="6160" width="5.28515625" style="104" customWidth="1"/>
    <col min="6161" max="6161" width="4.42578125" style="104" customWidth="1"/>
    <col min="6162" max="6162" width="4" style="104" customWidth="1"/>
    <col min="6163" max="6163" width="4.5703125" style="104" customWidth="1"/>
    <col min="6164" max="6164" width="4.140625" style="104" customWidth="1"/>
    <col min="6165" max="6165" width="4.42578125" style="104" customWidth="1"/>
    <col min="6166" max="6166" width="3.7109375" style="104" customWidth="1"/>
    <col min="6167" max="6397" width="9.140625" style="104"/>
    <col min="6398" max="6398" width="4" style="104" customWidth="1"/>
    <col min="6399" max="6400" width="8.28515625" style="104" customWidth="1"/>
    <col min="6401" max="6401" width="0" style="104" hidden="1" customWidth="1"/>
    <col min="6402" max="6402" width="9.5703125" style="104" customWidth="1"/>
    <col min="6403" max="6403" width="10.42578125" style="104" customWidth="1"/>
    <col min="6404" max="6404" width="4.140625" style="104" customWidth="1"/>
    <col min="6405" max="6405" width="5" style="104" customWidth="1"/>
    <col min="6406" max="6406" width="5.7109375" style="104" customWidth="1"/>
    <col min="6407" max="6408" width="5.28515625" style="104" customWidth="1"/>
    <col min="6409" max="6409" width="4.5703125" style="104" customWidth="1"/>
    <col min="6410" max="6410" width="4.42578125" style="104" customWidth="1"/>
    <col min="6411" max="6411" width="3.7109375" style="104" customWidth="1"/>
    <col min="6412" max="6412" width="4.7109375" style="104" customWidth="1"/>
    <col min="6413" max="6413" width="4.42578125" style="104" customWidth="1"/>
    <col min="6414" max="6414" width="5" style="104" customWidth="1"/>
    <col min="6415" max="6415" width="4.42578125" style="104" customWidth="1"/>
    <col min="6416" max="6416" width="5.28515625" style="104" customWidth="1"/>
    <col min="6417" max="6417" width="4.42578125" style="104" customWidth="1"/>
    <col min="6418" max="6418" width="4" style="104" customWidth="1"/>
    <col min="6419" max="6419" width="4.5703125" style="104" customWidth="1"/>
    <col min="6420" max="6420" width="4.140625" style="104" customWidth="1"/>
    <col min="6421" max="6421" width="4.42578125" style="104" customWidth="1"/>
    <col min="6422" max="6422" width="3.7109375" style="104" customWidth="1"/>
    <col min="6423" max="6653" width="9.140625" style="104"/>
    <col min="6654" max="6654" width="4" style="104" customWidth="1"/>
    <col min="6655" max="6656" width="8.28515625" style="104" customWidth="1"/>
    <col min="6657" max="6657" width="0" style="104" hidden="1" customWidth="1"/>
    <col min="6658" max="6658" width="9.5703125" style="104" customWidth="1"/>
    <col min="6659" max="6659" width="10.42578125" style="104" customWidth="1"/>
    <col min="6660" max="6660" width="4.140625" style="104" customWidth="1"/>
    <col min="6661" max="6661" width="5" style="104" customWidth="1"/>
    <col min="6662" max="6662" width="5.7109375" style="104" customWidth="1"/>
    <col min="6663" max="6664" width="5.28515625" style="104" customWidth="1"/>
    <col min="6665" max="6665" width="4.5703125" style="104" customWidth="1"/>
    <col min="6666" max="6666" width="4.42578125" style="104" customWidth="1"/>
    <col min="6667" max="6667" width="3.7109375" style="104" customWidth="1"/>
    <col min="6668" max="6668" width="4.7109375" style="104" customWidth="1"/>
    <col min="6669" max="6669" width="4.42578125" style="104" customWidth="1"/>
    <col min="6670" max="6670" width="5" style="104" customWidth="1"/>
    <col min="6671" max="6671" width="4.42578125" style="104" customWidth="1"/>
    <col min="6672" max="6672" width="5.28515625" style="104" customWidth="1"/>
    <col min="6673" max="6673" width="4.42578125" style="104" customWidth="1"/>
    <col min="6674" max="6674" width="4" style="104" customWidth="1"/>
    <col min="6675" max="6675" width="4.5703125" style="104" customWidth="1"/>
    <col min="6676" max="6676" width="4.140625" style="104" customWidth="1"/>
    <col min="6677" max="6677" width="4.42578125" style="104" customWidth="1"/>
    <col min="6678" max="6678" width="3.7109375" style="104" customWidth="1"/>
    <col min="6679" max="6909" width="9.140625" style="104"/>
    <col min="6910" max="6910" width="4" style="104" customWidth="1"/>
    <col min="6911" max="6912" width="8.28515625" style="104" customWidth="1"/>
    <col min="6913" max="6913" width="0" style="104" hidden="1" customWidth="1"/>
    <col min="6914" max="6914" width="9.5703125" style="104" customWidth="1"/>
    <col min="6915" max="6915" width="10.42578125" style="104" customWidth="1"/>
    <col min="6916" max="6916" width="4.140625" style="104" customWidth="1"/>
    <col min="6917" max="6917" width="5" style="104" customWidth="1"/>
    <col min="6918" max="6918" width="5.7109375" style="104" customWidth="1"/>
    <col min="6919" max="6920" width="5.28515625" style="104" customWidth="1"/>
    <col min="6921" max="6921" width="4.5703125" style="104" customWidth="1"/>
    <col min="6922" max="6922" width="4.42578125" style="104" customWidth="1"/>
    <col min="6923" max="6923" width="3.7109375" style="104" customWidth="1"/>
    <col min="6924" max="6924" width="4.7109375" style="104" customWidth="1"/>
    <col min="6925" max="6925" width="4.42578125" style="104" customWidth="1"/>
    <col min="6926" max="6926" width="5" style="104" customWidth="1"/>
    <col min="6927" max="6927" width="4.42578125" style="104" customWidth="1"/>
    <col min="6928" max="6928" width="5.28515625" style="104" customWidth="1"/>
    <col min="6929" max="6929" width="4.42578125" style="104" customWidth="1"/>
    <col min="6930" max="6930" width="4" style="104" customWidth="1"/>
    <col min="6931" max="6931" width="4.5703125" style="104" customWidth="1"/>
    <col min="6932" max="6932" width="4.140625" style="104" customWidth="1"/>
    <col min="6933" max="6933" width="4.42578125" style="104" customWidth="1"/>
    <col min="6934" max="6934" width="3.7109375" style="104" customWidth="1"/>
    <col min="6935" max="7165" width="9.140625" style="104"/>
    <col min="7166" max="7166" width="4" style="104" customWidth="1"/>
    <col min="7167" max="7168" width="8.28515625" style="104" customWidth="1"/>
    <col min="7169" max="7169" width="0" style="104" hidden="1" customWidth="1"/>
    <col min="7170" max="7170" width="9.5703125" style="104" customWidth="1"/>
    <col min="7171" max="7171" width="10.42578125" style="104" customWidth="1"/>
    <col min="7172" max="7172" width="4.140625" style="104" customWidth="1"/>
    <col min="7173" max="7173" width="5" style="104" customWidth="1"/>
    <col min="7174" max="7174" width="5.7109375" style="104" customWidth="1"/>
    <col min="7175" max="7176" width="5.28515625" style="104" customWidth="1"/>
    <col min="7177" max="7177" width="4.5703125" style="104" customWidth="1"/>
    <col min="7178" max="7178" width="4.42578125" style="104" customWidth="1"/>
    <col min="7179" max="7179" width="3.7109375" style="104" customWidth="1"/>
    <col min="7180" max="7180" width="4.7109375" style="104" customWidth="1"/>
    <col min="7181" max="7181" width="4.42578125" style="104" customWidth="1"/>
    <col min="7182" max="7182" width="5" style="104" customWidth="1"/>
    <col min="7183" max="7183" width="4.42578125" style="104" customWidth="1"/>
    <col min="7184" max="7184" width="5.28515625" style="104" customWidth="1"/>
    <col min="7185" max="7185" width="4.42578125" style="104" customWidth="1"/>
    <col min="7186" max="7186" width="4" style="104" customWidth="1"/>
    <col min="7187" max="7187" width="4.5703125" style="104" customWidth="1"/>
    <col min="7188" max="7188" width="4.140625" style="104" customWidth="1"/>
    <col min="7189" max="7189" width="4.42578125" style="104" customWidth="1"/>
    <col min="7190" max="7190" width="3.7109375" style="104" customWidth="1"/>
    <col min="7191" max="7421" width="9.140625" style="104"/>
    <col min="7422" max="7422" width="4" style="104" customWidth="1"/>
    <col min="7423" max="7424" width="8.28515625" style="104" customWidth="1"/>
    <col min="7425" max="7425" width="0" style="104" hidden="1" customWidth="1"/>
    <col min="7426" max="7426" width="9.5703125" style="104" customWidth="1"/>
    <col min="7427" max="7427" width="10.42578125" style="104" customWidth="1"/>
    <col min="7428" max="7428" width="4.140625" style="104" customWidth="1"/>
    <col min="7429" max="7429" width="5" style="104" customWidth="1"/>
    <col min="7430" max="7430" width="5.7109375" style="104" customWidth="1"/>
    <col min="7431" max="7432" width="5.28515625" style="104" customWidth="1"/>
    <col min="7433" max="7433" width="4.5703125" style="104" customWidth="1"/>
    <col min="7434" max="7434" width="4.42578125" style="104" customWidth="1"/>
    <col min="7435" max="7435" width="3.7109375" style="104" customWidth="1"/>
    <col min="7436" max="7436" width="4.7109375" style="104" customWidth="1"/>
    <col min="7437" max="7437" width="4.42578125" style="104" customWidth="1"/>
    <col min="7438" max="7438" width="5" style="104" customWidth="1"/>
    <col min="7439" max="7439" width="4.42578125" style="104" customWidth="1"/>
    <col min="7440" max="7440" width="5.28515625" style="104" customWidth="1"/>
    <col min="7441" max="7441" width="4.42578125" style="104" customWidth="1"/>
    <col min="7442" max="7442" width="4" style="104" customWidth="1"/>
    <col min="7443" max="7443" width="4.5703125" style="104" customWidth="1"/>
    <col min="7444" max="7444" width="4.140625" style="104" customWidth="1"/>
    <col min="7445" max="7445" width="4.42578125" style="104" customWidth="1"/>
    <col min="7446" max="7446" width="3.7109375" style="104" customWidth="1"/>
    <col min="7447" max="7677" width="9.140625" style="104"/>
    <col min="7678" max="7678" width="4" style="104" customWidth="1"/>
    <col min="7679" max="7680" width="8.28515625" style="104" customWidth="1"/>
    <col min="7681" max="7681" width="0" style="104" hidden="1" customWidth="1"/>
    <col min="7682" max="7682" width="9.5703125" style="104" customWidth="1"/>
    <col min="7683" max="7683" width="10.42578125" style="104" customWidth="1"/>
    <col min="7684" max="7684" width="4.140625" style="104" customWidth="1"/>
    <col min="7685" max="7685" width="5" style="104" customWidth="1"/>
    <col min="7686" max="7686" width="5.7109375" style="104" customWidth="1"/>
    <col min="7687" max="7688" width="5.28515625" style="104" customWidth="1"/>
    <col min="7689" max="7689" width="4.5703125" style="104" customWidth="1"/>
    <col min="7690" max="7690" width="4.42578125" style="104" customWidth="1"/>
    <col min="7691" max="7691" width="3.7109375" style="104" customWidth="1"/>
    <col min="7692" max="7692" width="4.7109375" style="104" customWidth="1"/>
    <col min="7693" max="7693" width="4.42578125" style="104" customWidth="1"/>
    <col min="7694" max="7694" width="5" style="104" customWidth="1"/>
    <col min="7695" max="7695" width="4.42578125" style="104" customWidth="1"/>
    <col min="7696" max="7696" width="5.28515625" style="104" customWidth="1"/>
    <col min="7697" max="7697" width="4.42578125" style="104" customWidth="1"/>
    <col min="7698" max="7698" width="4" style="104" customWidth="1"/>
    <col min="7699" max="7699" width="4.5703125" style="104" customWidth="1"/>
    <col min="7700" max="7700" width="4.140625" style="104" customWidth="1"/>
    <col min="7701" max="7701" width="4.42578125" style="104" customWidth="1"/>
    <col min="7702" max="7702" width="3.7109375" style="104" customWidth="1"/>
    <col min="7703" max="7933" width="9.140625" style="104"/>
    <col min="7934" max="7934" width="4" style="104" customWidth="1"/>
    <col min="7935" max="7936" width="8.28515625" style="104" customWidth="1"/>
    <col min="7937" max="7937" width="0" style="104" hidden="1" customWidth="1"/>
    <col min="7938" max="7938" width="9.5703125" style="104" customWidth="1"/>
    <col min="7939" max="7939" width="10.42578125" style="104" customWidth="1"/>
    <col min="7940" max="7940" width="4.140625" style="104" customWidth="1"/>
    <col min="7941" max="7941" width="5" style="104" customWidth="1"/>
    <col min="7942" max="7942" width="5.7109375" style="104" customWidth="1"/>
    <col min="7943" max="7944" width="5.28515625" style="104" customWidth="1"/>
    <col min="7945" max="7945" width="4.5703125" style="104" customWidth="1"/>
    <col min="7946" max="7946" width="4.42578125" style="104" customWidth="1"/>
    <col min="7947" max="7947" width="3.7109375" style="104" customWidth="1"/>
    <col min="7948" max="7948" width="4.7109375" style="104" customWidth="1"/>
    <col min="7949" max="7949" width="4.42578125" style="104" customWidth="1"/>
    <col min="7950" max="7950" width="5" style="104" customWidth="1"/>
    <col min="7951" max="7951" width="4.42578125" style="104" customWidth="1"/>
    <col min="7952" max="7952" width="5.28515625" style="104" customWidth="1"/>
    <col min="7953" max="7953" width="4.42578125" style="104" customWidth="1"/>
    <col min="7954" max="7954" width="4" style="104" customWidth="1"/>
    <col min="7955" max="7955" width="4.5703125" style="104" customWidth="1"/>
    <col min="7956" max="7956" width="4.140625" style="104" customWidth="1"/>
    <col min="7957" max="7957" width="4.42578125" style="104" customWidth="1"/>
    <col min="7958" max="7958" width="3.7109375" style="104" customWidth="1"/>
    <col min="7959" max="8189" width="9.140625" style="104"/>
    <col min="8190" max="8190" width="4" style="104" customWidth="1"/>
    <col min="8191" max="8192" width="8.28515625" style="104" customWidth="1"/>
    <col min="8193" max="8193" width="0" style="104" hidden="1" customWidth="1"/>
    <col min="8194" max="8194" width="9.5703125" style="104" customWidth="1"/>
    <col min="8195" max="8195" width="10.42578125" style="104" customWidth="1"/>
    <col min="8196" max="8196" width="4.140625" style="104" customWidth="1"/>
    <col min="8197" max="8197" width="5" style="104" customWidth="1"/>
    <col min="8198" max="8198" width="5.7109375" style="104" customWidth="1"/>
    <col min="8199" max="8200" width="5.28515625" style="104" customWidth="1"/>
    <col min="8201" max="8201" width="4.5703125" style="104" customWidth="1"/>
    <col min="8202" max="8202" width="4.42578125" style="104" customWidth="1"/>
    <col min="8203" max="8203" width="3.7109375" style="104" customWidth="1"/>
    <col min="8204" max="8204" width="4.7109375" style="104" customWidth="1"/>
    <col min="8205" max="8205" width="4.42578125" style="104" customWidth="1"/>
    <col min="8206" max="8206" width="5" style="104" customWidth="1"/>
    <col min="8207" max="8207" width="4.42578125" style="104" customWidth="1"/>
    <col min="8208" max="8208" width="5.28515625" style="104" customWidth="1"/>
    <col min="8209" max="8209" width="4.42578125" style="104" customWidth="1"/>
    <col min="8210" max="8210" width="4" style="104" customWidth="1"/>
    <col min="8211" max="8211" width="4.5703125" style="104" customWidth="1"/>
    <col min="8212" max="8212" width="4.140625" style="104" customWidth="1"/>
    <col min="8213" max="8213" width="4.42578125" style="104" customWidth="1"/>
    <col min="8214" max="8214" width="3.7109375" style="104" customWidth="1"/>
    <col min="8215" max="8445" width="9.140625" style="104"/>
    <col min="8446" max="8446" width="4" style="104" customWidth="1"/>
    <col min="8447" max="8448" width="8.28515625" style="104" customWidth="1"/>
    <col min="8449" max="8449" width="0" style="104" hidden="1" customWidth="1"/>
    <col min="8450" max="8450" width="9.5703125" style="104" customWidth="1"/>
    <col min="8451" max="8451" width="10.42578125" style="104" customWidth="1"/>
    <col min="8452" max="8452" width="4.140625" style="104" customWidth="1"/>
    <col min="8453" max="8453" width="5" style="104" customWidth="1"/>
    <col min="8454" max="8454" width="5.7109375" style="104" customWidth="1"/>
    <col min="8455" max="8456" width="5.28515625" style="104" customWidth="1"/>
    <col min="8457" max="8457" width="4.5703125" style="104" customWidth="1"/>
    <col min="8458" max="8458" width="4.42578125" style="104" customWidth="1"/>
    <col min="8459" max="8459" width="3.7109375" style="104" customWidth="1"/>
    <col min="8460" max="8460" width="4.7109375" style="104" customWidth="1"/>
    <col min="8461" max="8461" width="4.42578125" style="104" customWidth="1"/>
    <col min="8462" max="8462" width="5" style="104" customWidth="1"/>
    <col min="8463" max="8463" width="4.42578125" style="104" customWidth="1"/>
    <col min="8464" max="8464" width="5.28515625" style="104" customWidth="1"/>
    <col min="8465" max="8465" width="4.42578125" style="104" customWidth="1"/>
    <col min="8466" max="8466" width="4" style="104" customWidth="1"/>
    <col min="8467" max="8467" width="4.5703125" style="104" customWidth="1"/>
    <col min="8468" max="8468" width="4.140625" style="104" customWidth="1"/>
    <col min="8469" max="8469" width="4.42578125" style="104" customWidth="1"/>
    <col min="8470" max="8470" width="3.7109375" style="104" customWidth="1"/>
    <col min="8471" max="8701" width="9.140625" style="104"/>
    <col min="8702" max="8702" width="4" style="104" customWidth="1"/>
    <col min="8703" max="8704" width="8.28515625" style="104" customWidth="1"/>
    <col min="8705" max="8705" width="0" style="104" hidden="1" customWidth="1"/>
    <col min="8706" max="8706" width="9.5703125" style="104" customWidth="1"/>
    <col min="8707" max="8707" width="10.42578125" style="104" customWidth="1"/>
    <col min="8708" max="8708" width="4.140625" style="104" customWidth="1"/>
    <col min="8709" max="8709" width="5" style="104" customWidth="1"/>
    <col min="8710" max="8710" width="5.7109375" style="104" customWidth="1"/>
    <col min="8711" max="8712" width="5.28515625" style="104" customWidth="1"/>
    <col min="8713" max="8713" width="4.5703125" style="104" customWidth="1"/>
    <col min="8714" max="8714" width="4.42578125" style="104" customWidth="1"/>
    <col min="8715" max="8715" width="3.7109375" style="104" customWidth="1"/>
    <col min="8716" max="8716" width="4.7109375" style="104" customWidth="1"/>
    <col min="8717" max="8717" width="4.42578125" style="104" customWidth="1"/>
    <col min="8718" max="8718" width="5" style="104" customWidth="1"/>
    <col min="8719" max="8719" width="4.42578125" style="104" customWidth="1"/>
    <col min="8720" max="8720" width="5.28515625" style="104" customWidth="1"/>
    <col min="8721" max="8721" width="4.42578125" style="104" customWidth="1"/>
    <col min="8722" max="8722" width="4" style="104" customWidth="1"/>
    <col min="8723" max="8723" width="4.5703125" style="104" customWidth="1"/>
    <col min="8724" max="8724" width="4.140625" style="104" customWidth="1"/>
    <col min="8725" max="8725" width="4.42578125" style="104" customWidth="1"/>
    <col min="8726" max="8726" width="3.7109375" style="104" customWidth="1"/>
    <col min="8727" max="8957" width="9.140625" style="104"/>
    <col min="8958" max="8958" width="4" style="104" customWidth="1"/>
    <col min="8959" max="8960" width="8.28515625" style="104" customWidth="1"/>
    <col min="8961" max="8961" width="0" style="104" hidden="1" customWidth="1"/>
    <col min="8962" max="8962" width="9.5703125" style="104" customWidth="1"/>
    <col min="8963" max="8963" width="10.42578125" style="104" customWidth="1"/>
    <col min="8964" max="8964" width="4.140625" style="104" customWidth="1"/>
    <col min="8965" max="8965" width="5" style="104" customWidth="1"/>
    <col min="8966" max="8966" width="5.7109375" style="104" customWidth="1"/>
    <col min="8967" max="8968" width="5.28515625" style="104" customWidth="1"/>
    <col min="8969" max="8969" width="4.5703125" style="104" customWidth="1"/>
    <col min="8970" max="8970" width="4.42578125" style="104" customWidth="1"/>
    <col min="8971" max="8971" width="3.7109375" style="104" customWidth="1"/>
    <col min="8972" max="8972" width="4.7109375" style="104" customWidth="1"/>
    <col min="8973" max="8973" width="4.42578125" style="104" customWidth="1"/>
    <col min="8974" max="8974" width="5" style="104" customWidth="1"/>
    <col min="8975" max="8975" width="4.42578125" style="104" customWidth="1"/>
    <col min="8976" max="8976" width="5.28515625" style="104" customWidth="1"/>
    <col min="8977" max="8977" width="4.42578125" style="104" customWidth="1"/>
    <col min="8978" max="8978" width="4" style="104" customWidth="1"/>
    <col min="8979" max="8979" width="4.5703125" style="104" customWidth="1"/>
    <col min="8980" max="8980" width="4.140625" style="104" customWidth="1"/>
    <col min="8981" max="8981" width="4.42578125" style="104" customWidth="1"/>
    <col min="8982" max="8982" width="3.7109375" style="104" customWidth="1"/>
    <col min="8983" max="9213" width="9.140625" style="104"/>
    <col min="9214" max="9214" width="4" style="104" customWidth="1"/>
    <col min="9215" max="9216" width="8.28515625" style="104" customWidth="1"/>
    <col min="9217" max="9217" width="0" style="104" hidden="1" customWidth="1"/>
    <col min="9218" max="9218" width="9.5703125" style="104" customWidth="1"/>
    <col min="9219" max="9219" width="10.42578125" style="104" customWidth="1"/>
    <col min="9220" max="9220" width="4.140625" style="104" customWidth="1"/>
    <col min="9221" max="9221" width="5" style="104" customWidth="1"/>
    <col min="9222" max="9222" width="5.7109375" style="104" customWidth="1"/>
    <col min="9223" max="9224" width="5.28515625" style="104" customWidth="1"/>
    <col min="9225" max="9225" width="4.5703125" style="104" customWidth="1"/>
    <col min="9226" max="9226" width="4.42578125" style="104" customWidth="1"/>
    <col min="9227" max="9227" width="3.7109375" style="104" customWidth="1"/>
    <col min="9228" max="9228" width="4.7109375" style="104" customWidth="1"/>
    <col min="9229" max="9229" width="4.42578125" style="104" customWidth="1"/>
    <col min="9230" max="9230" width="5" style="104" customWidth="1"/>
    <col min="9231" max="9231" width="4.42578125" style="104" customWidth="1"/>
    <col min="9232" max="9232" width="5.28515625" style="104" customWidth="1"/>
    <col min="9233" max="9233" width="4.42578125" style="104" customWidth="1"/>
    <col min="9234" max="9234" width="4" style="104" customWidth="1"/>
    <col min="9235" max="9235" width="4.5703125" style="104" customWidth="1"/>
    <col min="9236" max="9236" width="4.140625" style="104" customWidth="1"/>
    <col min="9237" max="9237" width="4.42578125" style="104" customWidth="1"/>
    <col min="9238" max="9238" width="3.7109375" style="104" customWidth="1"/>
    <col min="9239" max="9469" width="9.140625" style="104"/>
    <col min="9470" max="9470" width="4" style="104" customWidth="1"/>
    <col min="9471" max="9472" width="8.28515625" style="104" customWidth="1"/>
    <col min="9473" max="9473" width="0" style="104" hidden="1" customWidth="1"/>
    <col min="9474" max="9474" width="9.5703125" style="104" customWidth="1"/>
    <col min="9475" max="9475" width="10.42578125" style="104" customWidth="1"/>
    <col min="9476" max="9476" width="4.140625" style="104" customWidth="1"/>
    <col min="9477" max="9477" width="5" style="104" customWidth="1"/>
    <col min="9478" max="9478" width="5.7109375" style="104" customWidth="1"/>
    <col min="9479" max="9480" width="5.28515625" style="104" customWidth="1"/>
    <col min="9481" max="9481" width="4.5703125" style="104" customWidth="1"/>
    <col min="9482" max="9482" width="4.42578125" style="104" customWidth="1"/>
    <col min="9483" max="9483" width="3.7109375" style="104" customWidth="1"/>
    <col min="9484" max="9484" width="4.7109375" style="104" customWidth="1"/>
    <col min="9485" max="9485" width="4.42578125" style="104" customWidth="1"/>
    <col min="9486" max="9486" width="5" style="104" customWidth="1"/>
    <col min="9487" max="9487" width="4.42578125" style="104" customWidth="1"/>
    <col min="9488" max="9488" width="5.28515625" style="104" customWidth="1"/>
    <col min="9489" max="9489" width="4.42578125" style="104" customWidth="1"/>
    <col min="9490" max="9490" width="4" style="104" customWidth="1"/>
    <col min="9491" max="9491" width="4.5703125" style="104" customWidth="1"/>
    <col min="9492" max="9492" width="4.140625" style="104" customWidth="1"/>
    <col min="9493" max="9493" width="4.42578125" style="104" customWidth="1"/>
    <col min="9494" max="9494" width="3.7109375" style="104" customWidth="1"/>
    <col min="9495" max="9725" width="9.140625" style="104"/>
    <col min="9726" max="9726" width="4" style="104" customWidth="1"/>
    <col min="9727" max="9728" width="8.28515625" style="104" customWidth="1"/>
    <col min="9729" max="9729" width="0" style="104" hidden="1" customWidth="1"/>
    <col min="9730" max="9730" width="9.5703125" style="104" customWidth="1"/>
    <col min="9731" max="9731" width="10.42578125" style="104" customWidth="1"/>
    <col min="9732" max="9732" width="4.140625" style="104" customWidth="1"/>
    <col min="9733" max="9733" width="5" style="104" customWidth="1"/>
    <col min="9734" max="9734" width="5.7109375" style="104" customWidth="1"/>
    <col min="9735" max="9736" width="5.28515625" style="104" customWidth="1"/>
    <col min="9737" max="9737" width="4.5703125" style="104" customWidth="1"/>
    <col min="9738" max="9738" width="4.42578125" style="104" customWidth="1"/>
    <col min="9739" max="9739" width="3.7109375" style="104" customWidth="1"/>
    <col min="9740" max="9740" width="4.7109375" style="104" customWidth="1"/>
    <col min="9741" max="9741" width="4.42578125" style="104" customWidth="1"/>
    <col min="9742" max="9742" width="5" style="104" customWidth="1"/>
    <col min="9743" max="9743" width="4.42578125" style="104" customWidth="1"/>
    <col min="9744" max="9744" width="5.28515625" style="104" customWidth="1"/>
    <col min="9745" max="9745" width="4.42578125" style="104" customWidth="1"/>
    <col min="9746" max="9746" width="4" style="104" customWidth="1"/>
    <col min="9747" max="9747" width="4.5703125" style="104" customWidth="1"/>
    <col min="9748" max="9748" width="4.140625" style="104" customWidth="1"/>
    <col min="9749" max="9749" width="4.42578125" style="104" customWidth="1"/>
    <col min="9750" max="9750" width="3.7109375" style="104" customWidth="1"/>
    <col min="9751" max="9981" width="9.140625" style="104"/>
    <col min="9982" max="9982" width="4" style="104" customWidth="1"/>
    <col min="9983" max="9984" width="8.28515625" style="104" customWidth="1"/>
    <col min="9985" max="9985" width="0" style="104" hidden="1" customWidth="1"/>
    <col min="9986" max="9986" width="9.5703125" style="104" customWidth="1"/>
    <col min="9987" max="9987" width="10.42578125" style="104" customWidth="1"/>
    <col min="9988" max="9988" width="4.140625" style="104" customWidth="1"/>
    <col min="9989" max="9989" width="5" style="104" customWidth="1"/>
    <col min="9990" max="9990" width="5.7109375" style="104" customWidth="1"/>
    <col min="9991" max="9992" width="5.28515625" style="104" customWidth="1"/>
    <col min="9993" max="9993" width="4.5703125" style="104" customWidth="1"/>
    <col min="9994" max="9994" width="4.42578125" style="104" customWidth="1"/>
    <col min="9995" max="9995" width="3.7109375" style="104" customWidth="1"/>
    <col min="9996" max="9996" width="4.7109375" style="104" customWidth="1"/>
    <col min="9997" max="9997" width="4.42578125" style="104" customWidth="1"/>
    <col min="9998" max="9998" width="5" style="104" customWidth="1"/>
    <col min="9999" max="9999" width="4.42578125" style="104" customWidth="1"/>
    <col min="10000" max="10000" width="5.28515625" style="104" customWidth="1"/>
    <col min="10001" max="10001" width="4.42578125" style="104" customWidth="1"/>
    <col min="10002" max="10002" width="4" style="104" customWidth="1"/>
    <col min="10003" max="10003" width="4.5703125" style="104" customWidth="1"/>
    <col min="10004" max="10004" width="4.140625" style="104" customWidth="1"/>
    <col min="10005" max="10005" width="4.42578125" style="104" customWidth="1"/>
    <col min="10006" max="10006" width="3.7109375" style="104" customWidth="1"/>
    <col min="10007" max="10237" width="9.140625" style="104"/>
    <col min="10238" max="10238" width="4" style="104" customWidth="1"/>
    <col min="10239" max="10240" width="8.28515625" style="104" customWidth="1"/>
    <col min="10241" max="10241" width="0" style="104" hidden="1" customWidth="1"/>
    <col min="10242" max="10242" width="9.5703125" style="104" customWidth="1"/>
    <col min="10243" max="10243" width="10.42578125" style="104" customWidth="1"/>
    <col min="10244" max="10244" width="4.140625" style="104" customWidth="1"/>
    <col min="10245" max="10245" width="5" style="104" customWidth="1"/>
    <col min="10246" max="10246" width="5.7109375" style="104" customWidth="1"/>
    <col min="10247" max="10248" width="5.28515625" style="104" customWidth="1"/>
    <col min="10249" max="10249" width="4.5703125" style="104" customWidth="1"/>
    <col min="10250" max="10250" width="4.42578125" style="104" customWidth="1"/>
    <col min="10251" max="10251" width="3.7109375" style="104" customWidth="1"/>
    <col min="10252" max="10252" width="4.7109375" style="104" customWidth="1"/>
    <col min="10253" max="10253" width="4.42578125" style="104" customWidth="1"/>
    <col min="10254" max="10254" width="5" style="104" customWidth="1"/>
    <col min="10255" max="10255" width="4.42578125" style="104" customWidth="1"/>
    <col min="10256" max="10256" width="5.28515625" style="104" customWidth="1"/>
    <col min="10257" max="10257" width="4.42578125" style="104" customWidth="1"/>
    <col min="10258" max="10258" width="4" style="104" customWidth="1"/>
    <col min="10259" max="10259" width="4.5703125" style="104" customWidth="1"/>
    <col min="10260" max="10260" width="4.140625" style="104" customWidth="1"/>
    <col min="10261" max="10261" width="4.42578125" style="104" customWidth="1"/>
    <col min="10262" max="10262" width="3.7109375" style="104" customWidth="1"/>
    <col min="10263" max="10493" width="9.140625" style="104"/>
    <col min="10494" max="10494" width="4" style="104" customWidth="1"/>
    <col min="10495" max="10496" width="8.28515625" style="104" customWidth="1"/>
    <col min="10497" max="10497" width="0" style="104" hidden="1" customWidth="1"/>
    <col min="10498" max="10498" width="9.5703125" style="104" customWidth="1"/>
    <col min="10499" max="10499" width="10.42578125" style="104" customWidth="1"/>
    <col min="10500" max="10500" width="4.140625" style="104" customWidth="1"/>
    <col min="10501" max="10501" width="5" style="104" customWidth="1"/>
    <col min="10502" max="10502" width="5.7109375" style="104" customWidth="1"/>
    <col min="10503" max="10504" width="5.28515625" style="104" customWidth="1"/>
    <col min="10505" max="10505" width="4.5703125" style="104" customWidth="1"/>
    <col min="10506" max="10506" width="4.42578125" style="104" customWidth="1"/>
    <col min="10507" max="10507" width="3.7109375" style="104" customWidth="1"/>
    <col min="10508" max="10508" width="4.7109375" style="104" customWidth="1"/>
    <col min="10509" max="10509" width="4.42578125" style="104" customWidth="1"/>
    <col min="10510" max="10510" width="5" style="104" customWidth="1"/>
    <col min="10511" max="10511" width="4.42578125" style="104" customWidth="1"/>
    <col min="10512" max="10512" width="5.28515625" style="104" customWidth="1"/>
    <col min="10513" max="10513" width="4.42578125" style="104" customWidth="1"/>
    <col min="10514" max="10514" width="4" style="104" customWidth="1"/>
    <col min="10515" max="10515" width="4.5703125" style="104" customWidth="1"/>
    <col min="10516" max="10516" width="4.140625" style="104" customWidth="1"/>
    <col min="10517" max="10517" width="4.42578125" style="104" customWidth="1"/>
    <col min="10518" max="10518" width="3.7109375" style="104" customWidth="1"/>
    <col min="10519" max="10749" width="9.140625" style="104"/>
    <col min="10750" max="10750" width="4" style="104" customWidth="1"/>
    <col min="10751" max="10752" width="8.28515625" style="104" customWidth="1"/>
    <col min="10753" max="10753" width="0" style="104" hidden="1" customWidth="1"/>
    <col min="10754" max="10754" width="9.5703125" style="104" customWidth="1"/>
    <col min="10755" max="10755" width="10.42578125" style="104" customWidth="1"/>
    <col min="10756" max="10756" width="4.140625" style="104" customWidth="1"/>
    <col min="10757" max="10757" width="5" style="104" customWidth="1"/>
    <col min="10758" max="10758" width="5.7109375" style="104" customWidth="1"/>
    <col min="10759" max="10760" width="5.28515625" style="104" customWidth="1"/>
    <col min="10761" max="10761" width="4.5703125" style="104" customWidth="1"/>
    <col min="10762" max="10762" width="4.42578125" style="104" customWidth="1"/>
    <col min="10763" max="10763" width="3.7109375" style="104" customWidth="1"/>
    <col min="10764" max="10764" width="4.7109375" style="104" customWidth="1"/>
    <col min="10765" max="10765" width="4.42578125" style="104" customWidth="1"/>
    <col min="10766" max="10766" width="5" style="104" customWidth="1"/>
    <col min="10767" max="10767" width="4.42578125" style="104" customWidth="1"/>
    <col min="10768" max="10768" width="5.28515625" style="104" customWidth="1"/>
    <col min="10769" max="10769" width="4.42578125" style="104" customWidth="1"/>
    <col min="10770" max="10770" width="4" style="104" customWidth="1"/>
    <col min="10771" max="10771" width="4.5703125" style="104" customWidth="1"/>
    <col min="10772" max="10772" width="4.140625" style="104" customWidth="1"/>
    <col min="10773" max="10773" width="4.42578125" style="104" customWidth="1"/>
    <col min="10774" max="10774" width="3.7109375" style="104" customWidth="1"/>
    <col min="10775" max="11005" width="9.140625" style="104"/>
    <col min="11006" max="11006" width="4" style="104" customWidth="1"/>
    <col min="11007" max="11008" width="8.28515625" style="104" customWidth="1"/>
    <col min="11009" max="11009" width="0" style="104" hidden="1" customWidth="1"/>
    <col min="11010" max="11010" width="9.5703125" style="104" customWidth="1"/>
    <col min="11011" max="11011" width="10.42578125" style="104" customWidth="1"/>
    <col min="11012" max="11012" width="4.140625" style="104" customWidth="1"/>
    <col min="11013" max="11013" width="5" style="104" customWidth="1"/>
    <col min="11014" max="11014" width="5.7109375" style="104" customWidth="1"/>
    <col min="11015" max="11016" width="5.28515625" style="104" customWidth="1"/>
    <col min="11017" max="11017" width="4.5703125" style="104" customWidth="1"/>
    <col min="11018" max="11018" width="4.42578125" style="104" customWidth="1"/>
    <col min="11019" max="11019" width="3.7109375" style="104" customWidth="1"/>
    <col min="11020" max="11020" width="4.7109375" style="104" customWidth="1"/>
    <col min="11021" max="11021" width="4.42578125" style="104" customWidth="1"/>
    <col min="11022" max="11022" width="5" style="104" customWidth="1"/>
    <col min="11023" max="11023" width="4.42578125" style="104" customWidth="1"/>
    <col min="11024" max="11024" width="5.28515625" style="104" customWidth="1"/>
    <col min="11025" max="11025" width="4.42578125" style="104" customWidth="1"/>
    <col min="11026" max="11026" width="4" style="104" customWidth="1"/>
    <col min="11027" max="11027" width="4.5703125" style="104" customWidth="1"/>
    <col min="11028" max="11028" width="4.140625" style="104" customWidth="1"/>
    <col min="11029" max="11029" width="4.42578125" style="104" customWidth="1"/>
    <col min="11030" max="11030" width="3.7109375" style="104" customWidth="1"/>
    <col min="11031" max="11261" width="9.140625" style="104"/>
    <col min="11262" max="11262" width="4" style="104" customWidth="1"/>
    <col min="11263" max="11264" width="8.28515625" style="104" customWidth="1"/>
    <col min="11265" max="11265" width="0" style="104" hidden="1" customWidth="1"/>
    <col min="11266" max="11266" width="9.5703125" style="104" customWidth="1"/>
    <col min="11267" max="11267" width="10.42578125" style="104" customWidth="1"/>
    <col min="11268" max="11268" width="4.140625" style="104" customWidth="1"/>
    <col min="11269" max="11269" width="5" style="104" customWidth="1"/>
    <col min="11270" max="11270" width="5.7109375" style="104" customWidth="1"/>
    <col min="11271" max="11272" width="5.28515625" style="104" customWidth="1"/>
    <col min="11273" max="11273" width="4.5703125" style="104" customWidth="1"/>
    <col min="11274" max="11274" width="4.42578125" style="104" customWidth="1"/>
    <col min="11275" max="11275" width="3.7109375" style="104" customWidth="1"/>
    <col min="11276" max="11276" width="4.7109375" style="104" customWidth="1"/>
    <col min="11277" max="11277" width="4.42578125" style="104" customWidth="1"/>
    <col min="11278" max="11278" width="5" style="104" customWidth="1"/>
    <col min="11279" max="11279" width="4.42578125" style="104" customWidth="1"/>
    <col min="11280" max="11280" width="5.28515625" style="104" customWidth="1"/>
    <col min="11281" max="11281" width="4.42578125" style="104" customWidth="1"/>
    <col min="11282" max="11282" width="4" style="104" customWidth="1"/>
    <col min="11283" max="11283" width="4.5703125" style="104" customWidth="1"/>
    <col min="11284" max="11284" width="4.140625" style="104" customWidth="1"/>
    <col min="11285" max="11285" width="4.42578125" style="104" customWidth="1"/>
    <col min="11286" max="11286" width="3.7109375" style="104" customWidth="1"/>
    <col min="11287" max="11517" width="9.140625" style="104"/>
    <col min="11518" max="11518" width="4" style="104" customWidth="1"/>
    <col min="11519" max="11520" width="8.28515625" style="104" customWidth="1"/>
    <col min="11521" max="11521" width="0" style="104" hidden="1" customWidth="1"/>
    <col min="11522" max="11522" width="9.5703125" style="104" customWidth="1"/>
    <col min="11523" max="11523" width="10.42578125" style="104" customWidth="1"/>
    <col min="11524" max="11524" width="4.140625" style="104" customWidth="1"/>
    <col min="11525" max="11525" width="5" style="104" customWidth="1"/>
    <col min="11526" max="11526" width="5.7109375" style="104" customWidth="1"/>
    <col min="11527" max="11528" width="5.28515625" style="104" customWidth="1"/>
    <col min="11529" max="11529" width="4.5703125" style="104" customWidth="1"/>
    <col min="11530" max="11530" width="4.42578125" style="104" customWidth="1"/>
    <col min="11531" max="11531" width="3.7109375" style="104" customWidth="1"/>
    <col min="11532" max="11532" width="4.7109375" style="104" customWidth="1"/>
    <col min="11533" max="11533" width="4.42578125" style="104" customWidth="1"/>
    <col min="11534" max="11534" width="5" style="104" customWidth="1"/>
    <col min="11535" max="11535" width="4.42578125" style="104" customWidth="1"/>
    <col min="11536" max="11536" width="5.28515625" style="104" customWidth="1"/>
    <col min="11537" max="11537" width="4.42578125" style="104" customWidth="1"/>
    <col min="11538" max="11538" width="4" style="104" customWidth="1"/>
    <col min="11539" max="11539" width="4.5703125" style="104" customWidth="1"/>
    <col min="11540" max="11540" width="4.140625" style="104" customWidth="1"/>
    <col min="11541" max="11541" width="4.42578125" style="104" customWidth="1"/>
    <col min="11542" max="11542" width="3.7109375" style="104" customWidth="1"/>
    <col min="11543" max="11773" width="9.140625" style="104"/>
    <col min="11774" max="11774" width="4" style="104" customWidth="1"/>
    <col min="11775" max="11776" width="8.28515625" style="104" customWidth="1"/>
    <col min="11777" max="11777" width="0" style="104" hidden="1" customWidth="1"/>
    <col min="11778" max="11778" width="9.5703125" style="104" customWidth="1"/>
    <col min="11779" max="11779" width="10.42578125" style="104" customWidth="1"/>
    <col min="11780" max="11780" width="4.140625" style="104" customWidth="1"/>
    <col min="11781" max="11781" width="5" style="104" customWidth="1"/>
    <col min="11782" max="11782" width="5.7109375" style="104" customWidth="1"/>
    <col min="11783" max="11784" width="5.28515625" style="104" customWidth="1"/>
    <col min="11785" max="11785" width="4.5703125" style="104" customWidth="1"/>
    <col min="11786" max="11786" width="4.42578125" style="104" customWidth="1"/>
    <col min="11787" max="11787" width="3.7109375" style="104" customWidth="1"/>
    <col min="11788" max="11788" width="4.7109375" style="104" customWidth="1"/>
    <col min="11789" max="11789" width="4.42578125" style="104" customWidth="1"/>
    <col min="11790" max="11790" width="5" style="104" customWidth="1"/>
    <col min="11791" max="11791" width="4.42578125" style="104" customWidth="1"/>
    <col min="11792" max="11792" width="5.28515625" style="104" customWidth="1"/>
    <col min="11793" max="11793" width="4.42578125" style="104" customWidth="1"/>
    <col min="11794" max="11794" width="4" style="104" customWidth="1"/>
    <col min="11795" max="11795" width="4.5703125" style="104" customWidth="1"/>
    <col min="11796" max="11796" width="4.140625" style="104" customWidth="1"/>
    <col min="11797" max="11797" width="4.42578125" style="104" customWidth="1"/>
    <col min="11798" max="11798" width="3.7109375" style="104" customWidth="1"/>
    <col min="11799" max="12029" width="9.140625" style="104"/>
    <col min="12030" max="12030" width="4" style="104" customWidth="1"/>
    <col min="12031" max="12032" width="8.28515625" style="104" customWidth="1"/>
    <col min="12033" max="12033" width="0" style="104" hidden="1" customWidth="1"/>
    <col min="12034" max="12034" width="9.5703125" style="104" customWidth="1"/>
    <col min="12035" max="12035" width="10.42578125" style="104" customWidth="1"/>
    <col min="12036" max="12036" width="4.140625" style="104" customWidth="1"/>
    <col min="12037" max="12037" width="5" style="104" customWidth="1"/>
    <col min="12038" max="12038" width="5.7109375" style="104" customWidth="1"/>
    <col min="12039" max="12040" width="5.28515625" style="104" customWidth="1"/>
    <col min="12041" max="12041" width="4.5703125" style="104" customWidth="1"/>
    <col min="12042" max="12042" width="4.42578125" style="104" customWidth="1"/>
    <col min="12043" max="12043" width="3.7109375" style="104" customWidth="1"/>
    <col min="12044" max="12044" width="4.7109375" style="104" customWidth="1"/>
    <col min="12045" max="12045" width="4.42578125" style="104" customWidth="1"/>
    <col min="12046" max="12046" width="5" style="104" customWidth="1"/>
    <col min="12047" max="12047" width="4.42578125" style="104" customWidth="1"/>
    <col min="12048" max="12048" width="5.28515625" style="104" customWidth="1"/>
    <col min="12049" max="12049" width="4.42578125" style="104" customWidth="1"/>
    <col min="12050" max="12050" width="4" style="104" customWidth="1"/>
    <col min="12051" max="12051" width="4.5703125" style="104" customWidth="1"/>
    <col min="12052" max="12052" width="4.140625" style="104" customWidth="1"/>
    <col min="12053" max="12053" width="4.42578125" style="104" customWidth="1"/>
    <col min="12054" max="12054" width="3.7109375" style="104" customWidth="1"/>
    <col min="12055" max="12285" width="9.140625" style="104"/>
    <col min="12286" max="12286" width="4" style="104" customWidth="1"/>
    <col min="12287" max="12288" width="8.28515625" style="104" customWidth="1"/>
    <col min="12289" max="12289" width="0" style="104" hidden="1" customWidth="1"/>
    <col min="12290" max="12290" width="9.5703125" style="104" customWidth="1"/>
    <col min="12291" max="12291" width="10.42578125" style="104" customWidth="1"/>
    <col min="12292" max="12292" width="4.140625" style="104" customWidth="1"/>
    <col min="12293" max="12293" width="5" style="104" customWidth="1"/>
    <col min="12294" max="12294" width="5.7109375" style="104" customWidth="1"/>
    <col min="12295" max="12296" width="5.28515625" style="104" customWidth="1"/>
    <col min="12297" max="12297" width="4.5703125" style="104" customWidth="1"/>
    <col min="12298" max="12298" width="4.42578125" style="104" customWidth="1"/>
    <col min="12299" max="12299" width="3.7109375" style="104" customWidth="1"/>
    <col min="12300" max="12300" width="4.7109375" style="104" customWidth="1"/>
    <col min="12301" max="12301" width="4.42578125" style="104" customWidth="1"/>
    <col min="12302" max="12302" width="5" style="104" customWidth="1"/>
    <col min="12303" max="12303" width="4.42578125" style="104" customWidth="1"/>
    <col min="12304" max="12304" width="5.28515625" style="104" customWidth="1"/>
    <col min="12305" max="12305" width="4.42578125" style="104" customWidth="1"/>
    <col min="12306" max="12306" width="4" style="104" customWidth="1"/>
    <col min="12307" max="12307" width="4.5703125" style="104" customWidth="1"/>
    <col min="12308" max="12308" width="4.140625" style="104" customWidth="1"/>
    <col min="12309" max="12309" width="4.42578125" style="104" customWidth="1"/>
    <col min="12310" max="12310" width="3.7109375" style="104" customWidth="1"/>
    <col min="12311" max="12541" width="9.140625" style="104"/>
    <col min="12542" max="12542" width="4" style="104" customWidth="1"/>
    <col min="12543" max="12544" width="8.28515625" style="104" customWidth="1"/>
    <col min="12545" max="12545" width="0" style="104" hidden="1" customWidth="1"/>
    <col min="12546" max="12546" width="9.5703125" style="104" customWidth="1"/>
    <col min="12547" max="12547" width="10.42578125" style="104" customWidth="1"/>
    <col min="12548" max="12548" width="4.140625" style="104" customWidth="1"/>
    <col min="12549" max="12549" width="5" style="104" customWidth="1"/>
    <col min="12550" max="12550" width="5.7109375" style="104" customWidth="1"/>
    <col min="12551" max="12552" width="5.28515625" style="104" customWidth="1"/>
    <col min="12553" max="12553" width="4.5703125" style="104" customWidth="1"/>
    <col min="12554" max="12554" width="4.42578125" style="104" customWidth="1"/>
    <col min="12555" max="12555" width="3.7109375" style="104" customWidth="1"/>
    <col min="12556" max="12556" width="4.7109375" style="104" customWidth="1"/>
    <col min="12557" max="12557" width="4.42578125" style="104" customWidth="1"/>
    <col min="12558" max="12558" width="5" style="104" customWidth="1"/>
    <col min="12559" max="12559" width="4.42578125" style="104" customWidth="1"/>
    <col min="12560" max="12560" width="5.28515625" style="104" customWidth="1"/>
    <col min="12561" max="12561" width="4.42578125" style="104" customWidth="1"/>
    <col min="12562" max="12562" width="4" style="104" customWidth="1"/>
    <col min="12563" max="12563" width="4.5703125" style="104" customWidth="1"/>
    <col min="12564" max="12564" width="4.140625" style="104" customWidth="1"/>
    <col min="12565" max="12565" width="4.42578125" style="104" customWidth="1"/>
    <col min="12566" max="12566" width="3.7109375" style="104" customWidth="1"/>
    <col min="12567" max="12797" width="9.140625" style="104"/>
    <col min="12798" max="12798" width="4" style="104" customWidth="1"/>
    <col min="12799" max="12800" width="8.28515625" style="104" customWidth="1"/>
    <col min="12801" max="12801" width="0" style="104" hidden="1" customWidth="1"/>
    <col min="12802" max="12802" width="9.5703125" style="104" customWidth="1"/>
    <col min="12803" max="12803" width="10.42578125" style="104" customWidth="1"/>
    <col min="12804" max="12804" width="4.140625" style="104" customWidth="1"/>
    <col min="12805" max="12805" width="5" style="104" customWidth="1"/>
    <col min="12806" max="12806" width="5.7109375" style="104" customWidth="1"/>
    <col min="12807" max="12808" width="5.28515625" style="104" customWidth="1"/>
    <col min="12809" max="12809" width="4.5703125" style="104" customWidth="1"/>
    <col min="12810" max="12810" width="4.42578125" style="104" customWidth="1"/>
    <col min="12811" max="12811" width="3.7109375" style="104" customWidth="1"/>
    <col min="12812" max="12812" width="4.7109375" style="104" customWidth="1"/>
    <col min="12813" max="12813" width="4.42578125" style="104" customWidth="1"/>
    <col min="12814" max="12814" width="5" style="104" customWidth="1"/>
    <col min="12815" max="12815" width="4.42578125" style="104" customWidth="1"/>
    <col min="12816" max="12816" width="5.28515625" style="104" customWidth="1"/>
    <col min="12817" max="12817" width="4.42578125" style="104" customWidth="1"/>
    <col min="12818" max="12818" width="4" style="104" customWidth="1"/>
    <col min="12819" max="12819" width="4.5703125" style="104" customWidth="1"/>
    <col min="12820" max="12820" width="4.140625" style="104" customWidth="1"/>
    <col min="12821" max="12821" width="4.42578125" style="104" customWidth="1"/>
    <col min="12822" max="12822" width="3.7109375" style="104" customWidth="1"/>
    <col min="12823" max="13053" width="9.140625" style="104"/>
    <col min="13054" max="13054" width="4" style="104" customWidth="1"/>
    <col min="13055" max="13056" width="8.28515625" style="104" customWidth="1"/>
    <col min="13057" max="13057" width="0" style="104" hidden="1" customWidth="1"/>
    <col min="13058" max="13058" width="9.5703125" style="104" customWidth="1"/>
    <col min="13059" max="13059" width="10.42578125" style="104" customWidth="1"/>
    <col min="13060" max="13060" width="4.140625" style="104" customWidth="1"/>
    <col min="13061" max="13061" width="5" style="104" customWidth="1"/>
    <col min="13062" max="13062" width="5.7109375" style="104" customWidth="1"/>
    <col min="13063" max="13064" width="5.28515625" style="104" customWidth="1"/>
    <col min="13065" max="13065" width="4.5703125" style="104" customWidth="1"/>
    <col min="13066" max="13066" width="4.42578125" style="104" customWidth="1"/>
    <col min="13067" max="13067" width="3.7109375" style="104" customWidth="1"/>
    <col min="13068" max="13068" width="4.7109375" style="104" customWidth="1"/>
    <col min="13069" max="13069" width="4.42578125" style="104" customWidth="1"/>
    <col min="13070" max="13070" width="5" style="104" customWidth="1"/>
    <col min="13071" max="13071" width="4.42578125" style="104" customWidth="1"/>
    <col min="13072" max="13072" width="5.28515625" style="104" customWidth="1"/>
    <col min="13073" max="13073" width="4.42578125" style="104" customWidth="1"/>
    <col min="13074" max="13074" width="4" style="104" customWidth="1"/>
    <col min="13075" max="13075" width="4.5703125" style="104" customWidth="1"/>
    <col min="13076" max="13076" width="4.140625" style="104" customWidth="1"/>
    <col min="13077" max="13077" width="4.42578125" style="104" customWidth="1"/>
    <col min="13078" max="13078" width="3.7109375" style="104" customWidth="1"/>
    <col min="13079" max="13309" width="9.140625" style="104"/>
    <col min="13310" max="13310" width="4" style="104" customWidth="1"/>
    <col min="13311" max="13312" width="8.28515625" style="104" customWidth="1"/>
    <col min="13313" max="13313" width="0" style="104" hidden="1" customWidth="1"/>
    <col min="13314" max="13314" width="9.5703125" style="104" customWidth="1"/>
    <col min="13315" max="13315" width="10.42578125" style="104" customWidth="1"/>
    <col min="13316" max="13316" width="4.140625" style="104" customWidth="1"/>
    <col min="13317" max="13317" width="5" style="104" customWidth="1"/>
    <col min="13318" max="13318" width="5.7109375" style="104" customWidth="1"/>
    <col min="13319" max="13320" width="5.28515625" style="104" customWidth="1"/>
    <col min="13321" max="13321" width="4.5703125" style="104" customWidth="1"/>
    <col min="13322" max="13322" width="4.42578125" style="104" customWidth="1"/>
    <col min="13323" max="13323" width="3.7109375" style="104" customWidth="1"/>
    <col min="13324" max="13324" width="4.7109375" style="104" customWidth="1"/>
    <col min="13325" max="13325" width="4.42578125" style="104" customWidth="1"/>
    <col min="13326" max="13326" width="5" style="104" customWidth="1"/>
    <col min="13327" max="13327" width="4.42578125" style="104" customWidth="1"/>
    <col min="13328" max="13328" width="5.28515625" style="104" customWidth="1"/>
    <col min="13329" max="13329" width="4.42578125" style="104" customWidth="1"/>
    <col min="13330" max="13330" width="4" style="104" customWidth="1"/>
    <col min="13331" max="13331" width="4.5703125" style="104" customWidth="1"/>
    <col min="13332" max="13332" width="4.140625" style="104" customWidth="1"/>
    <col min="13333" max="13333" width="4.42578125" style="104" customWidth="1"/>
    <col min="13334" max="13334" width="3.7109375" style="104" customWidth="1"/>
    <col min="13335" max="13565" width="9.140625" style="104"/>
    <col min="13566" max="13566" width="4" style="104" customWidth="1"/>
    <col min="13567" max="13568" width="8.28515625" style="104" customWidth="1"/>
    <col min="13569" max="13569" width="0" style="104" hidden="1" customWidth="1"/>
    <col min="13570" max="13570" width="9.5703125" style="104" customWidth="1"/>
    <col min="13571" max="13571" width="10.42578125" style="104" customWidth="1"/>
    <col min="13572" max="13572" width="4.140625" style="104" customWidth="1"/>
    <col min="13573" max="13573" width="5" style="104" customWidth="1"/>
    <col min="13574" max="13574" width="5.7109375" style="104" customWidth="1"/>
    <col min="13575" max="13576" width="5.28515625" style="104" customWidth="1"/>
    <col min="13577" max="13577" width="4.5703125" style="104" customWidth="1"/>
    <col min="13578" max="13578" width="4.42578125" style="104" customWidth="1"/>
    <col min="13579" max="13579" width="3.7109375" style="104" customWidth="1"/>
    <col min="13580" max="13580" width="4.7109375" style="104" customWidth="1"/>
    <col min="13581" max="13581" width="4.42578125" style="104" customWidth="1"/>
    <col min="13582" max="13582" width="5" style="104" customWidth="1"/>
    <col min="13583" max="13583" width="4.42578125" style="104" customWidth="1"/>
    <col min="13584" max="13584" width="5.28515625" style="104" customWidth="1"/>
    <col min="13585" max="13585" width="4.42578125" style="104" customWidth="1"/>
    <col min="13586" max="13586" width="4" style="104" customWidth="1"/>
    <col min="13587" max="13587" width="4.5703125" style="104" customWidth="1"/>
    <col min="13588" max="13588" width="4.140625" style="104" customWidth="1"/>
    <col min="13589" max="13589" width="4.42578125" style="104" customWidth="1"/>
    <col min="13590" max="13590" width="3.7109375" style="104" customWidth="1"/>
    <col min="13591" max="13821" width="9.140625" style="104"/>
    <col min="13822" max="13822" width="4" style="104" customWidth="1"/>
    <col min="13823" max="13824" width="8.28515625" style="104" customWidth="1"/>
    <col min="13825" max="13825" width="0" style="104" hidden="1" customWidth="1"/>
    <col min="13826" max="13826" width="9.5703125" style="104" customWidth="1"/>
    <col min="13827" max="13827" width="10.42578125" style="104" customWidth="1"/>
    <col min="13828" max="13828" width="4.140625" style="104" customWidth="1"/>
    <col min="13829" max="13829" width="5" style="104" customWidth="1"/>
    <col min="13830" max="13830" width="5.7109375" style="104" customWidth="1"/>
    <col min="13831" max="13832" width="5.28515625" style="104" customWidth="1"/>
    <col min="13833" max="13833" width="4.5703125" style="104" customWidth="1"/>
    <col min="13834" max="13834" width="4.42578125" style="104" customWidth="1"/>
    <col min="13835" max="13835" width="3.7109375" style="104" customWidth="1"/>
    <col min="13836" max="13836" width="4.7109375" style="104" customWidth="1"/>
    <col min="13837" max="13837" width="4.42578125" style="104" customWidth="1"/>
    <col min="13838" max="13838" width="5" style="104" customWidth="1"/>
    <col min="13839" max="13839" width="4.42578125" style="104" customWidth="1"/>
    <col min="13840" max="13840" width="5.28515625" style="104" customWidth="1"/>
    <col min="13841" max="13841" width="4.42578125" style="104" customWidth="1"/>
    <col min="13842" max="13842" width="4" style="104" customWidth="1"/>
    <col min="13843" max="13843" width="4.5703125" style="104" customWidth="1"/>
    <col min="13844" max="13844" width="4.140625" style="104" customWidth="1"/>
    <col min="13845" max="13845" width="4.42578125" style="104" customWidth="1"/>
    <col min="13846" max="13846" width="3.7109375" style="104" customWidth="1"/>
    <col min="13847" max="14077" width="9.140625" style="104"/>
    <col min="14078" max="14078" width="4" style="104" customWidth="1"/>
    <col min="14079" max="14080" width="8.28515625" style="104" customWidth="1"/>
    <col min="14081" max="14081" width="0" style="104" hidden="1" customWidth="1"/>
    <col min="14082" max="14082" width="9.5703125" style="104" customWidth="1"/>
    <col min="14083" max="14083" width="10.42578125" style="104" customWidth="1"/>
    <col min="14084" max="14084" width="4.140625" style="104" customWidth="1"/>
    <col min="14085" max="14085" width="5" style="104" customWidth="1"/>
    <col min="14086" max="14086" width="5.7109375" style="104" customWidth="1"/>
    <col min="14087" max="14088" width="5.28515625" style="104" customWidth="1"/>
    <col min="14089" max="14089" width="4.5703125" style="104" customWidth="1"/>
    <col min="14090" max="14090" width="4.42578125" style="104" customWidth="1"/>
    <col min="14091" max="14091" width="3.7109375" style="104" customWidth="1"/>
    <col min="14092" max="14092" width="4.7109375" style="104" customWidth="1"/>
    <col min="14093" max="14093" width="4.42578125" style="104" customWidth="1"/>
    <col min="14094" max="14094" width="5" style="104" customWidth="1"/>
    <col min="14095" max="14095" width="4.42578125" style="104" customWidth="1"/>
    <col min="14096" max="14096" width="5.28515625" style="104" customWidth="1"/>
    <col min="14097" max="14097" width="4.42578125" style="104" customWidth="1"/>
    <col min="14098" max="14098" width="4" style="104" customWidth="1"/>
    <col min="14099" max="14099" width="4.5703125" style="104" customWidth="1"/>
    <col min="14100" max="14100" width="4.140625" style="104" customWidth="1"/>
    <col min="14101" max="14101" width="4.42578125" style="104" customWidth="1"/>
    <col min="14102" max="14102" width="3.7109375" style="104" customWidth="1"/>
    <col min="14103" max="14333" width="9.140625" style="104"/>
    <col min="14334" max="14334" width="4" style="104" customWidth="1"/>
    <col min="14335" max="14336" width="8.28515625" style="104" customWidth="1"/>
    <col min="14337" max="14337" width="0" style="104" hidden="1" customWidth="1"/>
    <col min="14338" max="14338" width="9.5703125" style="104" customWidth="1"/>
    <col min="14339" max="14339" width="10.42578125" style="104" customWidth="1"/>
    <col min="14340" max="14340" width="4.140625" style="104" customWidth="1"/>
    <col min="14341" max="14341" width="5" style="104" customWidth="1"/>
    <col min="14342" max="14342" width="5.7109375" style="104" customWidth="1"/>
    <col min="14343" max="14344" width="5.28515625" style="104" customWidth="1"/>
    <col min="14345" max="14345" width="4.5703125" style="104" customWidth="1"/>
    <col min="14346" max="14346" width="4.42578125" style="104" customWidth="1"/>
    <col min="14347" max="14347" width="3.7109375" style="104" customWidth="1"/>
    <col min="14348" max="14348" width="4.7109375" style="104" customWidth="1"/>
    <col min="14349" max="14349" width="4.42578125" style="104" customWidth="1"/>
    <col min="14350" max="14350" width="5" style="104" customWidth="1"/>
    <col min="14351" max="14351" width="4.42578125" style="104" customWidth="1"/>
    <col min="14352" max="14352" width="5.28515625" style="104" customWidth="1"/>
    <col min="14353" max="14353" width="4.42578125" style="104" customWidth="1"/>
    <col min="14354" max="14354" width="4" style="104" customWidth="1"/>
    <col min="14355" max="14355" width="4.5703125" style="104" customWidth="1"/>
    <col min="14356" max="14356" width="4.140625" style="104" customWidth="1"/>
    <col min="14357" max="14357" width="4.42578125" style="104" customWidth="1"/>
    <col min="14358" max="14358" width="3.7109375" style="104" customWidth="1"/>
    <col min="14359" max="14589" width="9.140625" style="104"/>
    <col min="14590" max="14590" width="4" style="104" customWidth="1"/>
    <col min="14591" max="14592" width="8.28515625" style="104" customWidth="1"/>
    <col min="14593" max="14593" width="0" style="104" hidden="1" customWidth="1"/>
    <col min="14594" max="14594" width="9.5703125" style="104" customWidth="1"/>
    <col min="14595" max="14595" width="10.42578125" style="104" customWidth="1"/>
    <col min="14596" max="14596" width="4.140625" style="104" customWidth="1"/>
    <col min="14597" max="14597" width="5" style="104" customWidth="1"/>
    <col min="14598" max="14598" width="5.7109375" style="104" customWidth="1"/>
    <col min="14599" max="14600" width="5.28515625" style="104" customWidth="1"/>
    <col min="14601" max="14601" width="4.5703125" style="104" customWidth="1"/>
    <col min="14602" max="14602" width="4.42578125" style="104" customWidth="1"/>
    <col min="14603" max="14603" width="3.7109375" style="104" customWidth="1"/>
    <col min="14604" max="14604" width="4.7109375" style="104" customWidth="1"/>
    <col min="14605" max="14605" width="4.42578125" style="104" customWidth="1"/>
    <col min="14606" max="14606" width="5" style="104" customWidth="1"/>
    <col min="14607" max="14607" width="4.42578125" style="104" customWidth="1"/>
    <col min="14608" max="14608" width="5.28515625" style="104" customWidth="1"/>
    <col min="14609" max="14609" width="4.42578125" style="104" customWidth="1"/>
    <col min="14610" max="14610" width="4" style="104" customWidth="1"/>
    <col min="14611" max="14611" width="4.5703125" style="104" customWidth="1"/>
    <col min="14612" max="14612" width="4.140625" style="104" customWidth="1"/>
    <col min="14613" max="14613" width="4.42578125" style="104" customWidth="1"/>
    <col min="14614" max="14614" width="3.7109375" style="104" customWidth="1"/>
    <col min="14615" max="14845" width="9.140625" style="104"/>
    <col min="14846" max="14846" width="4" style="104" customWidth="1"/>
    <col min="14847" max="14848" width="8.28515625" style="104" customWidth="1"/>
    <col min="14849" max="14849" width="0" style="104" hidden="1" customWidth="1"/>
    <col min="14850" max="14850" width="9.5703125" style="104" customWidth="1"/>
    <col min="14851" max="14851" width="10.42578125" style="104" customWidth="1"/>
    <col min="14852" max="14852" width="4.140625" style="104" customWidth="1"/>
    <col min="14853" max="14853" width="5" style="104" customWidth="1"/>
    <col min="14854" max="14854" width="5.7109375" style="104" customWidth="1"/>
    <col min="14855" max="14856" width="5.28515625" style="104" customWidth="1"/>
    <col min="14857" max="14857" width="4.5703125" style="104" customWidth="1"/>
    <col min="14858" max="14858" width="4.42578125" style="104" customWidth="1"/>
    <col min="14859" max="14859" width="3.7109375" style="104" customWidth="1"/>
    <col min="14860" max="14860" width="4.7109375" style="104" customWidth="1"/>
    <col min="14861" max="14861" width="4.42578125" style="104" customWidth="1"/>
    <col min="14862" max="14862" width="5" style="104" customWidth="1"/>
    <col min="14863" max="14863" width="4.42578125" style="104" customWidth="1"/>
    <col min="14864" max="14864" width="5.28515625" style="104" customWidth="1"/>
    <col min="14865" max="14865" width="4.42578125" style="104" customWidth="1"/>
    <col min="14866" max="14866" width="4" style="104" customWidth="1"/>
    <col min="14867" max="14867" width="4.5703125" style="104" customWidth="1"/>
    <col min="14868" max="14868" width="4.140625" style="104" customWidth="1"/>
    <col min="14869" max="14869" width="4.42578125" style="104" customWidth="1"/>
    <col min="14870" max="14870" width="3.7109375" style="104" customWidth="1"/>
    <col min="14871" max="15101" width="9.140625" style="104"/>
    <col min="15102" max="15102" width="4" style="104" customWidth="1"/>
    <col min="15103" max="15104" width="8.28515625" style="104" customWidth="1"/>
    <col min="15105" max="15105" width="0" style="104" hidden="1" customWidth="1"/>
    <col min="15106" max="15106" width="9.5703125" style="104" customWidth="1"/>
    <col min="15107" max="15107" width="10.42578125" style="104" customWidth="1"/>
    <col min="15108" max="15108" width="4.140625" style="104" customWidth="1"/>
    <col min="15109" max="15109" width="5" style="104" customWidth="1"/>
    <col min="15110" max="15110" width="5.7109375" style="104" customWidth="1"/>
    <col min="15111" max="15112" width="5.28515625" style="104" customWidth="1"/>
    <col min="15113" max="15113" width="4.5703125" style="104" customWidth="1"/>
    <col min="15114" max="15114" width="4.42578125" style="104" customWidth="1"/>
    <col min="15115" max="15115" width="3.7109375" style="104" customWidth="1"/>
    <col min="15116" max="15116" width="4.7109375" style="104" customWidth="1"/>
    <col min="15117" max="15117" width="4.42578125" style="104" customWidth="1"/>
    <col min="15118" max="15118" width="5" style="104" customWidth="1"/>
    <col min="15119" max="15119" width="4.42578125" style="104" customWidth="1"/>
    <col min="15120" max="15120" width="5.28515625" style="104" customWidth="1"/>
    <col min="15121" max="15121" width="4.42578125" style="104" customWidth="1"/>
    <col min="15122" max="15122" width="4" style="104" customWidth="1"/>
    <col min="15123" max="15123" width="4.5703125" style="104" customWidth="1"/>
    <col min="15124" max="15124" width="4.140625" style="104" customWidth="1"/>
    <col min="15125" max="15125" width="4.42578125" style="104" customWidth="1"/>
    <col min="15126" max="15126" width="3.7109375" style="104" customWidth="1"/>
    <col min="15127" max="15357" width="9.140625" style="104"/>
    <col min="15358" max="15358" width="4" style="104" customWidth="1"/>
    <col min="15359" max="15360" width="8.28515625" style="104" customWidth="1"/>
    <col min="15361" max="15361" width="0" style="104" hidden="1" customWidth="1"/>
    <col min="15362" max="15362" width="9.5703125" style="104" customWidth="1"/>
    <col min="15363" max="15363" width="10.42578125" style="104" customWidth="1"/>
    <col min="15364" max="15364" width="4.140625" style="104" customWidth="1"/>
    <col min="15365" max="15365" width="5" style="104" customWidth="1"/>
    <col min="15366" max="15366" width="5.7109375" style="104" customWidth="1"/>
    <col min="15367" max="15368" width="5.28515625" style="104" customWidth="1"/>
    <col min="15369" max="15369" width="4.5703125" style="104" customWidth="1"/>
    <col min="15370" max="15370" width="4.42578125" style="104" customWidth="1"/>
    <col min="15371" max="15371" width="3.7109375" style="104" customWidth="1"/>
    <col min="15372" max="15372" width="4.7109375" style="104" customWidth="1"/>
    <col min="15373" max="15373" width="4.42578125" style="104" customWidth="1"/>
    <col min="15374" max="15374" width="5" style="104" customWidth="1"/>
    <col min="15375" max="15375" width="4.42578125" style="104" customWidth="1"/>
    <col min="15376" max="15376" width="5.28515625" style="104" customWidth="1"/>
    <col min="15377" max="15377" width="4.42578125" style="104" customWidth="1"/>
    <col min="15378" max="15378" width="4" style="104" customWidth="1"/>
    <col min="15379" max="15379" width="4.5703125" style="104" customWidth="1"/>
    <col min="15380" max="15380" width="4.140625" style="104" customWidth="1"/>
    <col min="15381" max="15381" width="4.42578125" style="104" customWidth="1"/>
    <col min="15382" max="15382" width="3.7109375" style="104" customWidth="1"/>
    <col min="15383" max="15613" width="9.140625" style="104"/>
    <col min="15614" max="15614" width="4" style="104" customWidth="1"/>
    <col min="15615" max="15616" width="8.28515625" style="104" customWidth="1"/>
    <col min="15617" max="15617" width="0" style="104" hidden="1" customWidth="1"/>
    <col min="15618" max="15618" width="9.5703125" style="104" customWidth="1"/>
    <col min="15619" max="15619" width="10.42578125" style="104" customWidth="1"/>
    <col min="15620" max="15620" width="4.140625" style="104" customWidth="1"/>
    <col min="15621" max="15621" width="5" style="104" customWidth="1"/>
    <col min="15622" max="15622" width="5.7109375" style="104" customWidth="1"/>
    <col min="15623" max="15624" width="5.28515625" style="104" customWidth="1"/>
    <col min="15625" max="15625" width="4.5703125" style="104" customWidth="1"/>
    <col min="15626" max="15626" width="4.42578125" style="104" customWidth="1"/>
    <col min="15627" max="15627" width="3.7109375" style="104" customWidth="1"/>
    <col min="15628" max="15628" width="4.7109375" style="104" customWidth="1"/>
    <col min="15629" max="15629" width="4.42578125" style="104" customWidth="1"/>
    <col min="15630" max="15630" width="5" style="104" customWidth="1"/>
    <col min="15631" max="15631" width="4.42578125" style="104" customWidth="1"/>
    <col min="15632" max="15632" width="5.28515625" style="104" customWidth="1"/>
    <col min="15633" max="15633" width="4.42578125" style="104" customWidth="1"/>
    <col min="15634" max="15634" width="4" style="104" customWidth="1"/>
    <col min="15635" max="15635" width="4.5703125" style="104" customWidth="1"/>
    <col min="15636" max="15636" width="4.140625" style="104" customWidth="1"/>
    <col min="15637" max="15637" width="4.42578125" style="104" customWidth="1"/>
    <col min="15638" max="15638" width="3.7109375" style="104" customWidth="1"/>
    <col min="15639" max="15869" width="9.140625" style="104"/>
    <col min="15870" max="15870" width="4" style="104" customWidth="1"/>
    <col min="15871" max="15872" width="8.28515625" style="104" customWidth="1"/>
    <col min="15873" max="15873" width="0" style="104" hidden="1" customWidth="1"/>
    <col min="15874" max="15874" width="9.5703125" style="104" customWidth="1"/>
    <col min="15875" max="15875" width="10.42578125" style="104" customWidth="1"/>
    <col min="15876" max="15876" width="4.140625" style="104" customWidth="1"/>
    <col min="15877" max="15877" width="5" style="104" customWidth="1"/>
    <col min="15878" max="15878" width="5.7109375" style="104" customWidth="1"/>
    <col min="15879" max="15880" width="5.28515625" style="104" customWidth="1"/>
    <col min="15881" max="15881" width="4.5703125" style="104" customWidth="1"/>
    <col min="15882" max="15882" width="4.42578125" style="104" customWidth="1"/>
    <col min="15883" max="15883" width="3.7109375" style="104" customWidth="1"/>
    <col min="15884" max="15884" width="4.7109375" style="104" customWidth="1"/>
    <col min="15885" max="15885" width="4.42578125" style="104" customWidth="1"/>
    <col min="15886" max="15886" width="5" style="104" customWidth="1"/>
    <col min="15887" max="15887" width="4.42578125" style="104" customWidth="1"/>
    <col min="15888" max="15888" width="5.28515625" style="104" customWidth="1"/>
    <col min="15889" max="15889" width="4.42578125" style="104" customWidth="1"/>
    <col min="15890" max="15890" width="4" style="104" customWidth="1"/>
    <col min="15891" max="15891" width="4.5703125" style="104" customWidth="1"/>
    <col min="15892" max="15892" width="4.140625" style="104" customWidth="1"/>
    <col min="15893" max="15893" width="4.42578125" style="104" customWidth="1"/>
    <col min="15894" max="15894" width="3.7109375" style="104" customWidth="1"/>
    <col min="15895" max="16125" width="9.140625" style="104"/>
    <col min="16126" max="16126" width="4" style="104" customWidth="1"/>
    <col min="16127" max="16128" width="8.28515625" style="104" customWidth="1"/>
    <col min="16129" max="16129" width="0" style="104" hidden="1" customWidth="1"/>
    <col min="16130" max="16130" width="9.5703125" style="104" customWidth="1"/>
    <col min="16131" max="16131" width="10.42578125" style="104" customWidth="1"/>
    <col min="16132" max="16132" width="4.140625" style="104" customWidth="1"/>
    <col min="16133" max="16133" width="5" style="104" customWidth="1"/>
    <col min="16134" max="16134" width="5.7109375" style="104" customWidth="1"/>
    <col min="16135" max="16136" width="5.28515625" style="104" customWidth="1"/>
    <col min="16137" max="16137" width="4.5703125" style="104" customWidth="1"/>
    <col min="16138" max="16138" width="4.42578125" style="104" customWidth="1"/>
    <col min="16139" max="16139" width="3.7109375" style="104" customWidth="1"/>
    <col min="16140" max="16140" width="4.7109375" style="104" customWidth="1"/>
    <col min="16141" max="16141" width="4.42578125" style="104" customWidth="1"/>
    <col min="16142" max="16142" width="5" style="104" customWidth="1"/>
    <col min="16143" max="16143" width="4.42578125" style="104" customWidth="1"/>
    <col min="16144" max="16144" width="5.28515625" style="104" customWidth="1"/>
    <col min="16145" max="16145" width="4.42578125" style="104" customWidth="1"/>
    <col min="16146" max="16146" width="4" style="104" customWidth="1"/>
    <col min="16147" max="16147" width="4.5703125" style="104" customWidth="1"/>
    <col min="16148" max="16148" width="4.140625" style="104" customWidth="1"/>
    <col min="16149" max="16149" width="4.42578125" style="104" customWidth="1"/>
    <col min="16150" max="16150" width="3.7109375" style="104" customWidth="1"/>
    <col min="16151" max="16381" width="9.140625" style="104"/>
    <col min="16382" max="16384" width="9" style="104" customWidth="1"/>
  </cols>
  <sheetData>
    <row r="1" spans="1:24" ht="18" x14ac:dyDescent="0.25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75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</row>
    <row r="2" spans="1:24" ht="18.75" x14ac:dyDescent="0.25">
      <c r="A2" s="161" t="s">
        <v>320</v>
      </c>
      <c r="B2" s="161"/>
      <c r="C2" s="161"/>
      <c r="D2" s="162"/>
      <c r="E2" s="162"/>
      <c r="F2" s="162"/>
      <c r="G2" s="162"/>
      <c r="H2" s="162"/>
      <c r="I2" s="162"/>
      <c r="J2" s="162"/>
      <c r="K2" s="77"/>
      <c r="L2" s="127"/>
      <c r="M2" s="127"/>
      <c r="N2" s="177" t="s">
        <v>160</v>
      </c>
      <c r="O2" s="177"/>
      <c r="P2" s="177"/>
      <c r="Q2" s="177"/>
      <c r="R2" s="177"/>
      <c r="S2" s="127"/>
      <c r="T2" s="127"/>
      <c r="U2" s="127"/>
      <c r="V2" s="127"/>
    </row>
    <row r="3" spans="1:24" ht="18" customHeight="1" x14ac:dyDescent="0.25">
      <c r="A3" s="161" t="s">
        <v>2</v>
      </c>
      <c r="B3" s="161"/>
      <c r="C3" s="161"/>
      <c r="D3" s="161"/>
      <c r="E3" s="161"/>
      <c r="F3" s="161"/>
      <c r="G3" s="161"/>
      <c r="H3" s="161"/>
      <c r="I3" s="161"/>
      <c r="J3" s="161"/>
      <c r="K3" s="77"/>
      <c r="L3" s="127"/>
      <c r="M3" s="127"/>
      <c r="N3" s="129"/>
      <c r="O3" s="129"/>
      <c r="P3" s="129"/>
      <c r="Q3" s="129"/>
      <c r="R3" s="129"/>
      <c r="S3" s="127"/>
      <c r="T3" s="127"/>
      <c r="U3" s="127"/>
      <c r="V3" s="127"/>
    </row>
    <row r="4" spans="1:24" ht="18.75" x14ac:dyDescent="0.25">
      <c r="A4" s="78"/>
      <c r="B4" s="78"/>
      <c r="C4" s="78"/>
      <c r="D4" s="78"/>
      <c r="E4" s="78"/>
      <c r="F4" s="78"/>
      <c r="G4" s="77"/>
      <c r="H4" s="79"/>
      <c r="I4" s="77"/>
      <c r="J4" s="76"/>
      <c r="K4" s="80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</row>
    <row r="5" spans="1:24" ht="21.75" x14ac:dyDescent="0.35">
      <c r="A5" s="163" t="s">
        <v>243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</row>
    <row r="6" spans="1:24" ht="18.75" x14ac:dyDescent="0.25">
      <c r="A6" s="168" t="s">
        <v>269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</row>
    <row r="7" spans="1:24" s="81" customFormat="1" ht="17.25" customHeight="1" x14ac:dyDescent="0.25">
      <c r="A7" s="164" t="s">
        <v>113</v>
      </c>
      <c r="B7" s="165" t="s">
        <v>244</v>
      </c>
      <c r="C7" s="165" t="s">
        <v>245</v>
      </c>
      <c r="D7" s="164" t="s">
        <v>246</v>
      </c>
      <c r="E7" s="164" t="s">
        <v>247</v>
      </c>
      <c r="F7" s="164" t="s">
        <v>248</v>
      </c>
      <c r="G7" s="166" t="s">
        <v>249</v>
      </c>
      <c r="H7" s="167" t="s">
        <v>250</v>
      </c>
      <c r="I7" s="164" t="s">
        <v>251</v>
      </c>
      <c r="J7" s="164" t="s">
        <v>252</v>
      </c>
      <c r="K7" s="169" t="s">
        <v>253</v>
      </c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</row>
    <row r="8" spans="1:24" s="81" customFormat="1" ht="13.5" customHeight="1" x14ac:dyDescent="0.25">
      <c r="A8" s="164"/>
      <c r="B8" s="164"/>
      <c r="C8" s="165"/>
      <c r="D8" s="164"/>
      <c r="E8" s="164"/>
      <c r="F8" s="164"/>
      <c r="G8" s="166"/>
      <c r="H8" s="167"/>
      <c r="I8" s="164"/>
      <c r="J8" s="164"/>
      <c r="K8" s="83" t="s">
        <v>254</v>
      </c>
      <c r="L8" s="84" t="s">
        <v>252</v>
      </c>
      <c r="M8" s="84" t="s">
        <v>255</v>
      </c>
      <c r="N8" s="84" t="s">
        <v>252</v>
      </c>
      <c r="O8" s="84" t="s">
        <v>256</v>
      </c>
      <c r="P8" s="84" t="s">
        <v>252</v>
      </c>
      <c r="Q8" s="84" t="s">
        <v>257</v>
      </c>
      <c r="R8" s="84" t="s">
        <v>252</v>
      </c>
      <c r="S8" s="84" t="s">
        <v>258</v>
      </c>
      <c r="T8" s="84" t="s">
        <v>252</v>
      </c>
      <c r="U8" s="84" t="s">
        <v>259</v>
      </c>
      <c r="V8" s="84" t="s">
        <v>252</v>
      </c>
    </row>
    <row r="9" spans="1:24" ht="18.95" customHeight="1" x14ac:dyDescent="0.25">
      <c r="A9" s="101">
        <v>1</v>
      </c>
      <c r="B9" s="85" t="s">
        <v>270</v>
      </c>
      <c r="C9" s="105" t="s">
        <v>271</v>
      </c>
      <c r="D9" s="100" t="s">
        <v>264</v>
      </c>
      <c r="E9" s="86" t="s">
        <v>261</v>
      </c>
      <c r="F9" s="94">
        <v>12</v>
      </c>
      <c r="G9" s="95">
        <f t="shared" ref="G9:G10" si="0">F9-H9</f>
        <v>0</v>
      </c>
      <c r="H9" s="88">
        <f t="shared" ref="H9:H10" si="1">I9+U9</f>
        <v>12</v>
      </c>
      <c r="I9" s="88">
        <f t="shared" ref="I9:I10" si="2">M9+O9+Q9+S9</f>
        <v>12</v>
      </c>
      <c r="J9" s="90">
        <f>(I9*100)/H9</f>
        <v>100</v>
      </c>
      <c r="K9" s="88">
        <v>0</v>
      </c>
      <c r="L9" s="90">
        <f>(K9*100)/$H9</f>
        <v>0</v>
      </c>
      <c r="M9" s="88">
        <v>10</v>
      </c>
      <c r="N9" s="89">
        <f>(M9*100)/H9</f>
        <v>83.333333333333329</v>
      </c>
      <c r="O9" s="88">
        <v>2</v>
      </c>
      <c r="P9" s="89">
        <f>(O9*100)/H9</f>
        <v>16.666666666666668</v>
      </c>
      <c r="Q9" s="88">
        <v>0</v>
      </c>
      <c r="R9" s="106">
        <f>(Q9*100)/H9</f>
        <v>0</v>
      </c>
      <c r="S9" s="96">
        <v>0</v>
      </c>
      <c r="T9" s="106">
        <f>(S9*100)/H9</f>
        <v>0</v>
      </c>
      <c r="U9" s="96">
        <v>0</v>
      </c>
      <c r="V9" s="89">
        <f>(U9*100)/H9</f>
        <v>0</v>
      </c>
      <c r="W9" s="107">
        <f t="shared" ref="W9:W29" si="3">J9+V9</f>
        <v>100</v>
      </c>
      <c r="X9" s="107">
        <f t="shared" ref="X9:X29" si="4">L9+N9+P9+R9+T9+V9</f>
        <v>100</v>
      </c>
    </row>
    <row r="10" spans="1:24" ht="18.95" customHeight="1" x14ac:dyDescent="0.25">
      <c r="A10" s="101">
        <v>2</v>
      </c>
      <c r="B10" s="85" t="s">
        <v>272</v>
      </c>
      <c r="C10" s="108" t="s">
        <v>285</v>
      </c>
      <c r="D10" s="100" t="s">
        <v>273</v>
      </c>
      <c r="E10" s="86" t="s">
        <v>261</v>
      </c>
      <c r="F10" s="94">
        <v>442</v>
      </c>
      <c r="G10" s="95">
        <f t="shared" si="0"/>
        <v>44</v>
      </c>
      <c r="H10" s="88">
        <f t="shared" si="1"/>
        <v>398</v>
      </c>
      <c r="I10" s="88">
        <f t="shared" si="2"/>
        <v>387</v>
      </c>
      <c r="J10" s="90">
        <f t="shared" ref="J10:J24" si="5">(I10*100)/H10</f>
        <v>97.236180904522612</v>
      </c>
      <c r="K10" s="88">
        <v>0</v>
      </c>
      <c r="L10" s="90">
        <f t="shared" ref="L10:L24" si="6">(K10*100)/$H10</f>
        <v>0</v>
      </c>
      <c r="M10" s="88">
        <v>36</v>
      </c>
      <c r="N10" s="89">
        <f t="shared" ref="N10:N24" si="7">(M10*100)/H10</f>
        <v>9.0452261306532655</v>
      </c>
      <c r="O10" s="88">
        <v>218</v>
      </c>
      <c r="P10" s="89">
        <f t="shared" ref="P10:P24" si="8">(O10*100)/H10</f>
        <v>54.773869346733669</v>
      </c>
      <c r="Q10" s="88">
        <v>132</v>
      </c>
      <c r="R10" s="106">
        <f t="shared" ref="R10:R24" si="9">(Q10*100)/H10</f>
        <v>33.165829145728644</v>
      </c>
      <c r="S10" s="96">
        <v>1</v>
      </c>
      <c r="T10" s="106">
        <f t="shared" ref="T10:T24" si="10">(S10*100)/H10</f>
        <v>0.25125628140703515</v>
      </c>
      <c r="U10" s="96">
        <v>11</v>
      </c>
      <c r="V10" s="89">
        <f t="shared" ref="V10:V24" si="11">(U10*100)/H10</f>
        <v>2.7638190954773871</v>
      </c>
      <c r="W10" s="107">
        <f t="shared" si="3"/>
        <v>100</v>
      </c>
      <c r="X10" s="107">
        <f t="shared" si="4"/>
        <v>100</v>
      </c>
    </row>
    <row r="11" spans="1:24" ht="18.95" customHeight="1" x14ac:dyDescent="0.25">
      <c r="A11" s="101">
        <v>3</v>
      </c>
      <c r="B11" s="85" t="s">
        <v>286</v>
      </c>
      <c r="C11" s="109" t="s">
        <v>287</v>
      </c>
      <c r="D11" s="100" t="s">
        <v>265</v>
      </c>
      <c r="E11" s="86" t="s">
        <v>288</v>
      </c>
      <c r="F11" s="94">
        <v>111</v>
      </c>
      <c r="G11" s="95">
        <v>9</v>
      </c>
      <c r="H11" s="88">
        <v>102</v>
      </c>
      <c r="I11" s="88">
        <v>102</v>
      </c>
      <c r="J11" s="90">
        <f t="shared" si="5"/>
        <v>100</v>
      </c>
      <c r="K11" s="88">
        <v>0</v>
      </c>
      <c r="L11" s="90">
        <f t="shared" si="6"/>
        <v>0</v>
      </c>
      <c r="M11" s="88">
        <v>8</v>
      </c>
      <c r="N11" s="89">
        <f t="shared" si="7"/>
        <v>7.8431372549019605</v>
      </c>
      <c r="O11" s="88">
        <v>94</v>
      </c>
      <c r="P11" s="89">
        <f t="shared" si="8"/>
        <v>92.156862745098039</v>
      </c>
      <c r="Q11" s="88">
        <v>0</v>
      </c>
      <c r="R11" s="106">
        <f t="shared" si="9"/>
        <v>0</v>
      </c>
      <c r="S11" s="96">
        <v>0</v>
      </c>
      <c r="T11" s="106">
        <f t="shared" si="10"/>
        <v>0</v>
      </c>
      <c r="U11" s="96">
        <v>0</v>
      </c>
      <c r="V11" s="89">
        <f t="shared" si="11"/>
        <v>0</v>
      </c>
      <c r="W11" s="107">
        <f t="shared" si="3"/>
        <v>100</v>
      </c>
      <c r="X11" s="107">
        <f t="shared" si="4"/>
        <v>100</v>
      </c>
    </row>
    <row r="12" spans="1:24" ht="18.95" customHeight="1" x14ac:dyDescent="0.25">
      <c r="A12" s="101">
        <v>4</v>
      </c>
      <c r="B12" s="85" t="s">
        <v>289</v>
      </c>
      <c r="C12" s="109" t="s">
        <v>287</v>
      </c>
      <c r="D12" s="100" t="s">
        <v>290</v>
      </c>
      <c r="E12" s="86" t="s">
        <v>261</v>
      </c>
      <c r="F12" s="94">
        <v>998</v>
      </c>
      <c r="G12" s="95">
        <v>103</v>
      </c>
      <c r="H12" s="88">
        <v>895</v>
      </c>
      <c r="I12" s="88">
        <v>873</v>
      </c>
      <c r="J12" s="90">
        <f t="shared" si="5"/>
        <v>97.541899441340789</v>
      </c>
      <c r="K12" s="88">
        <v>0</v>
      </c>
      <c r="L12" s="90">
        <f t="shared" si="6"/>
        <v>0</v>
      </c>
      <c r="M12" s="88">
        <v>70</v>
      </c>
      <c r="N12" s="89">
        <f t="shared" si="7"/>
        <v>7.8212290502793298</v>
      </c>
      <c r="O12" s="88">
        <v>488</v>
      </c>
      <c r="P12" s="89">
        <f t="shared" si="8"/>
        <v>54.52513966480447</v>
      </c>
      <c r="Q12" s="88">
        <v>299</v>
      </c>
      <c r="R12" s="106">
        <f t="shared" si="9"/>
        <v>33.407821229050278</v>
      </c>
      <c r="S12" s="96">
        <v>16</v>
      </c>
      <c r="T12" s="106">
        <f t="shared" si="10"/>
        <v>1.7877094972067038</v>
      </c>
      <c r="U12" s="96">
        <v>22</v>
      </c>
      <c r="V12" s="89">
        <f t="shared" si="11"/>
        <v>2.4581005586592179</v>
      </c>
      <c r="W12" s="107">
        <f t="shared" si="3"/>
        <v>100</v>
      </c>
      <c r="X12" s="107">
        <f t="shared" si="4"/>
        <v>100</v>
      </c>
    </row>
    <row r="13" spans="1:24" ht="18.95" customHeight="1" x14ac:dyDescent="0.25">
      <c r="A13" s="101">
        <v>5</v>
      </c>
      <c r="B13" s="85" t="s">
        <v>291</v>
      </c>
      <c r="C13" s="109" t="s">
        <v>287</v>
      </c>
      <c r="D13" s="100" t="s">
        <v>262</v>
      </c>
      <c r="E13" s="86" t="s">
        <v>263</v>
      </c>
      <c r="F13" s="94">
        <v>158</v>
      </c>
      <c r="G13" s="95">
        <v>22</v>
      </c>
      <c r="H13" s="88">
        <v>136</v>
      </c>
      <c r="I13" s="88">
        <v>136</v>
      </c>
      <c r="J13" s="90">
        <f t="shared" si="5"/>
        <v>100</v>
      </c>
      <c r="K13" s="88">
        <v>0</v>
      </c>
      <c r="L13" s="90">
        <f t="shared" si="6"/>
        <v>0</v>
      </c>
      <c r="M13" s="88">
        <v>1</v>
      </c>
      <c r="N13" s="89">
        <f t="shared" si="7"/>
        <v>0.73529411764705888</v>
      </c>
      <c r="O13" s="88">
        <v>62</v>
      </c>
      <c r="P13" s="89">
        <f t="shared" si="8"/>
        <v>45.588235294117645</v>
      </c>
      <c r="Q13" s="88">
        <v>65</v>
      </c>
      <c r="R13" s="106">
        <f t="shared" si="9"/>
        <v>47.794117647058826</v>
      </c>
      <c r="S13" s="96">
        <v>8</v>
      </c>
      <c r="T13" s="106">
        <f t="shared" si="10"/>
        <v>5.882352941176471</v>
      </c>
      <c r="U13" s="96">
        <v>0</v>
      </c>
      <c r="V13" s="89">
        <f t="shared" si="11"/>
        <v>0</v>
      </c>
      <c r="W13" s="107">
        <f t="shared" si="3"/>
        <v>100</v>
      </c>
      <c r="X13" s="107">
        <f t="shared" si="4"/>
        <v>100</v>
      </c>
    </row>
    <row r="14" spans="1:24" ht="18.95" customHeight="1" x14ac:dyDescent="0.25">
      <c r="A14" s="101">
        <v>6</v>
      </c>
      <c r="B14" s="87" t="s">
        <v>292</v>
      </c>
      <c r="C14" s="109" t="s">
        <v>287</v>
      </c>
      <c r="D14" s="110" t="s">
        <v>264</v>
      </c>
      <c r="E14" s="86" t="s">
        <v>266</v>
      </c>
      <c r="F14" s="94">
        <v>123</v>
      </c>
      <c r="G14" s="95">
        <v>10</v>
      </c>
      <c r="H14" s="88">
        <v>113</v>
      </c>
      <c r="I14" s="88">
        <v>113</v>
      </c>
      <c r="J14" s="90">
        <f t="shared" si="5"/>
        <v>100</v>
      </c>
      <c r="K14" s="88">
        <v>0</v>
      </c>
      <c r="L14" s="90">
        <f t="shared" si="6"/>
        <v>0</v>
      </c>
      <c r="M14" s="88">
        <v>4</v>
      </c>
      <c r="N14" s="89">
        <f t="shared" si="7"/>
        <v>3.5398230088495577</v>
      </c>
      <c r="O14" s="88">
        <v>24</v>
      </c>
      <c r="P14" s="89">
        <f t="shared" si="8"/>
        <v>21.238938053097346</v>
      </c>
      <c r="Q14" s="88">
        <v>64</v>
      </c>
      <c r="R14" s="106">
        <f t="shared" si="9"/>
        <v>56.637168141592923</v>
      </c>
      <c r="S14" s="96">
        <v>21</v>
      </c>
      <c r="T14" s="106">
        <f t="shared" si="10"/>
        <v>18.584070796460178</v>
      </c>
      <c r="U14" s="96">
        <v>0</v>
      </c>
      <c r="V14" s="89">
        <f t="shared" si="11"/>
        <v>0</v>
      </c>
      <c r="W14" s="107">
        <f t="shared" si="3"/>
        <v>100</v>
      </c>
      <c r="X14" s="107">
        <f t="shared" si="4"/>
        <v>100.00000000000001</v>
      </c>
    </row>
    <row r="15" spans="1:24" ht="18.95" customHeight="1" x14ac:dyDescent="0.25">
      <c r="A15" s="101">
        <v>7</v>
      </c>
      <c r="B15" s="87" t="s">
        <v>292</v>
      </c>
      <c r="C15" s="109" t="s">
        <v>287</v>
      </c>
      <c r="D15" s="110" t="s">
        <v>264</v>
      </c>
      <c r="E15" s="86" t="s">
        <v>263</v>
      </c>
      <c r="F15" s="94">
        <v>25</v>
      </c>
      <c r="G15" s="95">
        <v>4</v>
      </c>
      <c r="H15" s="88">
        <v>21</v>
      </c>
      <c r="I15" s="88">
        <v>21</v>
      </c>
      <c r="J15" s="90">
        <f t="shared" si="5"/>
        <v>100</v>
      </c>
      <c r="K15" s="88">
        <v>0</v>
      </c>
      <c r="L15" s="90">
        <f t="shared" si="6"/>
        <v>0</v>
      </c>
      <c r="M15" s="88">
        <v>0</v>
      </c>
      <c r="N15" s="89">
        <f t="shared" si="7"/>
        <v>0</v>
      </c>
      <c r="O15" s="88">
        <v>4</v>
      </c>
      <c r="P15" s="89">
        <f t="shared" si="8"/>
        <v>19.047619047619047</v>
      </c>
      <c r="Q15" s="88">
        <v>16</v>
      </c>
      <c r="R15" s="106">
        <f t="shared" si="9"/>
        <v>76.19047619047619</v>
      </c>
      <c r="S15" s="96">
        <v>1</v>
      </c>
      <c r="T15" s="106">
        <f t="shared" si="10"/>
        <v>4.7619047619047619</v>
      </c>
      <c r="U15" s="96">
        <v>0</v>
      </c>
      <c r="V15" s="89">
        <f t="shared" si="11"/>
        <v>0</v>
      </c>
      <c r="W15" s="107">
        <f t="shared" si="3"/>
        <v>100</v>
      </c>
      <c r="X15" s="107">
        <f t="shared" si="4"/>
        <v>100</v>
      </c>
    </row>
    <row r="16" spans="1:24" ht="18.95" customHeight="1" x14ac:dyDescent="0.25">
      <c r="A16" s="101">
        <v>8</v>
      </c>
      <c r="B16" s="85" t="s">
        <v>293</v>
      </c>
      <c r="C16" s="109" t="s">
        <v>294</v>
      </c>
      <c r="D16" s="100" t="s">
        <v>295</v>
      </c>
      <c r="E16" s="86" t="s">
        <v>261</v>
      </c>
      <c r="F16" s="94">
        <v>742</v>
      </c>
      <c r="G16" s="95">
        <v>62</v>
      </c>
      <c r="H16" s="88">
        <v>680</v>
      </c>
      <c r="I16" s="88">
        <v>677</v>
      </c>
      <c r="J16" s="90">
        <f t="shared" si="5"/>
        <v>99.558823529411768</v>
      </c>
      <c r="K16" s="88">
        <v>0</v>
      </c>
      <c r="L16" s="90">
        <f t="shared" si="6"/>
        <v>0</v>
      </c>
      <c r="M16" s="88">
        <v>242</v>
      </c>
      <c r="N16" s="89">
        <f t="shared" si="7"/>
        <v>35.588235294117645</v>
      </c>
      <c r="O16" s="88">
        <v>405</v>
      </c>
      <c r="P16" s="89">
        <f t="shared" si="8"/>
        <v>59.558823529411768</v>
      </c>
      <c r="Q16" s="88">
        <v>29</v>
      </c>
      <c r="R16" s="106">
        <f t="shared" si="9"/>
        <v>4.2647058823529411</v>
      </c>
      <c r="S16" s="96">
        <v>0</v>
      </c>
      <c r="T16" s="106">
        <f t="shared" si="10"/>
        <v>0</v>
      </c>
      <c r="U16" s="96">
        <v>3</v>
      </c>
      <c r="V16" s="89">
        <f t="shared" si="11"/>
        <v>0.44117647058823528</v>
      </c>
      <c r="W16" s="107">
        <f>J16+V16</f>
        <v>100</v>
      </c>
      <c r="X16" s="111">
        <f>L16+N16+P16+R16+T16+V16</f>
        <v>99.852941176470594</v>
      </c>
    </row>
    <row r="17" spans="1:27" ht="18.95" customHeight="1" x14ac:dyDescent="0.25">
      <c r="A17" s="101">
        <v>9</v>
      </c>
      <c r="B17" s="85" t="s">
        <v>296</v>
      </c>
      <c r="C17" s="109" t="s">
        <v>294</v>
      </c>
      <c r="D17" s="100" t="s">
        <v>297</v>
      </c>
      <c r="E17" s="86" t="s">
        <v>261</v>
      </c>
      <c r="F17" s="94">
        <v>415</v>
      </c>
      <c r="G17" s="95">
        <v>49</v>
      </c>
      <c r="H17" s="88">
        <v>366</v>
      </c>
      <c r="I17" s="88">
        <v>359</v>
      </c>
      <c r="J17" s="90">
        <f t="shared" si="5"/>
        <v>98.087431693989075</v>
      </c>
      <c r="K17" s="88">
        <v>0</v>
      </c>
      <c r="L17" s="90">
        <f t="shared" si="6"/>
        <v>0</v>
      </c>
      <c r="M17" s="88">
        <v>37</v>
      </c>
      <c r="N17" s="89">
        <f t="shared" si="7"/>
        <v>10.109289617486338</v>
      </c>
      <c r="O17" s="88">
        <v>225</v>
      </c>
      <c r="P17" s="89">
        <f t="shared" si="8"/>
        <v>61.475409836065573</v>
      </c>
      <c r="Q17" s="88">
        <v>96</v>
      </c>
      <c r="R17" s="106">
        <f t="shared" si="9"/>
        <v>26.229508196721312</v>
      </c>
      <c r="S17" s="96">
        <v>1</v>
      </c>
      <c r="T17" s="106">
        <f t="shared" si="10"/>
        <v>0.27322404371584702</v>
      </c>
      <c r="U17" s="96">
        <v>7</v>
      </c>
      <c r="V17" s="89">
        <f t="shared" si="11"/>
        <v>1.9125683060109289</v>
      </c>
      <c r="W17" s="107">
        <f t="shared" si="3"/>
        <v>100</v>
      </c>
      <c r="X17" s="107">
        <f t="shared" si="4"/>
        <v>99.999999999999986</v>
      </c>
    </row>
    <row r="18" spans="1:27" ht="18.95" customHeight="1" x14ac:dyDescent="0.25">
      <c r="A18" s="101">
        <v>10</v>
      </c>
      <c r="B18" s="85" t="s">
        <v>298</v>
      </c>
      <c r="C18" s="109" t="s">
        <v>299</v>
      </c>
      <c r="D18" s="100" t="s">
        <v>262</v>
      </c>
      <c r="E18" s="86" t="s">
        <v>263</v>
      </c>
      <c r="F18" s="94">
        <v>268</v>
      </c>
      <c r="G18" s="95">
        <v>8</v>
      </c>
      <c r="H18" s="88">
        <v>260</v>
      </c>
      <c r="I18" s="88">
        <v>256</v>
      </c>
      <c r="J18" s="90">
        <f t="shared" si="5"/>
        <v>98.461538461538467</v>
      </c>
      <c r="K18" s="88">
        <v>0</v>
      </c>
      <c r="L18" s="90">
        <f t="shared" si="6"/>
        <v>0</v>
      </c>
      <c r="M18" s="88">
        <v>50</v>
      </c>
      <c r="N18" s="89">
        <f t="shared" si="7"/>
        <v>19.23076923076923</v>
      </c>
      <c r="O18" s="88">
        <v>182</v>
      </c>
      <c r="P18" s="89">
        <f t="shared" si="8"/>
        <v>70</v>
      </c>
      <c r="Q18" s="88">
        <v>24</v>
      </c>
      <c r="R18" s="106">
        <f t="shared" si="9"/>
        <v>9.2307692307692299</v>
      </c>
      <c r="S18" s="96">
        <v>0</v>
      </c>
      <c r="T18" s="106">
        <f t="shared" si="10"/>
        <v>0</v>
      </c>
      <c r="U18" s="96">
        <v>4</v>
      </c>
      <c r="V18" s="89">
        <f t="shared" si="11"/>
        <v>1.5384615384615385</v>
      </c>
      <c r="W18" s="107">
        <f t="shared" si="3"/>
        <v>100</v>
      </c>
      <c r="X18" s="107">
        <f t="shared" si="4"/>
        <v>99.999999999999986</v>
      </c>
    </row>
    <row r="19" spans="1:27" ht="18.95" customHeight="1" x14ac:dyDescent="0.25">
      <c r="A19" s="101">
        <v>11</v>
      </c>
      <c r="B19" s="85" t="s">
        <v>300</v>
      </c>
      <c r="C19" s="109" t="s">
        <v>299</v>
      </c>
      <c r="D19" s="100" t="s">
        <v>265</v>
      </c>
      <c r="E19" s="86" t="s">
        <v>261</v>
      </c>
      <c r="F19" s="94">
        <v>1458</v>
      </c>
      <c r="G19" s="95">
        <v>28</v>
      </c>
      <c r="H19" s="88">
        <v>1430</v>
      </c>
      <c r="I19" s="88">
        <v>1399</v>
      </c>
      <c r="J19" s="90">
        <f t="shared" si="5"/>
        <v>97.832167832167826</v>
      </c>
      <c r="K19" s="88">
        <v>0</v>
      </c>
      <c r="L19" s="90">
        <f t="shared" si="6"/>
        <v>0</v>
      </c>
      <c r="M19" s="88">
        <v>235</v>
      </c>
      <c r="N19" s="89">
        <f t="shared" si="7"/>
        <v>16.433566433566433</v>
      </c>
      <c r="O19" s="88">
        <v>983</v>
      </c>
      <c r="P19" s="89">
        <f t="shared" si="8"/>
        <v>68.741258741258747</v>
      </c>
      <c r="Q19" s="88">
        <v>180</v>
      </c>
      <c r="R19" s="106">
        <f t="shared" si="9"/>
        <v>12.587412587412587</v>
      </c>
      <c r="S19" s="96">
        <v>1</v>
      </c>
      <c r="T19" s="106">
        <f t="shared" si="10"/>
        <v>6.9930069930069935E-2</v>
      </c>
      <c r="U19" s="96">
        <v>31</v>
      </c>
      <c r="V19" s="89">
        <f t="shared" si="11"/>
        <v>2.1678321678321679</v>
      </c>
      <c r="W19" s="107">
        <f t="shared" si="3"/>
        <v>100</v>
      </c>
      <c r="X19" s="107">
        <f t="shared" si="4"/>
        <v>100</v>
      </c>
    </row>
    <row r="20" spans="1:27" ht="18.95" customHeight="1" x14ac:dyDescent="0.25">
      <c r="A20" s="101">
        <v>12</v>
      </c>
      <c r="B20" s="87" t="s">
        <v>301</v>
      </c>
      <c r="C20" s="109" t="s">
        <v>302</v>
      </c>
      <c r="D20" s="110" t="s">
        <v>303</v>
      </c>
      <c r="E20" s="86" t="s">
        <v>261</v>
      </c>
      <c r="F20" s="112">
        <v>182</v>
      </c>
      <c r="G20" s="112">
        <v>0</v>
      </c>
      <c r="H20" s="112">
        <v>182</v>
      </c>
      <c r="I20" s="112">
        <v>182</v>
      </c>
      <c r="J20" s="90">
        <f t="shared" si="5"/>
        <v>100</v>
      </c>
      <c r="K20" s="112">
        <v>0</v>
      </c>
      <c r="L20" s="90">
        <f t="shared" si="6"/>
        <v>0</v>
      </c>
      <c r="M20" s="112">
        <v>16</v>
      </c>
      <c r="N20" s="89">
        <f t="shared" si="7"/>
        <v>8.791208791208792</v>
      </c>
      <c r="O20" s="112">
        <v>119</v>
      </c>
      <c r="P20" s="89">
        <f t="shared" si="8"/>
        <v>65.384615384615387</v>
      </c>
      <c r="Q20" s="112">
        <v>46</v>
      </c>
      <c r="R20" s="106">
        <f t="shared" si="9"/>
        <v>25.274725274725274</v>
      </c>
      <c r="S20" s="112">
        <v>1</v>
      </c>
      <c r="T20" s="106">
        <f t="shared" si="10"/>
        <v>0.5494505494505495</v>
      </c>
      <c r="U20" s="112">
        <v>0</v>
      </c>
      <c r="V20" s="89">
        <f t="shared" si="11"/>
        <v>0</v>
      </c>
      <c r="W20" s="107">
        <f t="shared" si="3"/>
        <v>100</v>
      </c>
      <c r="X20" s="107">
        <f t="shared" si="4"/>
        <v>100</v>
      </c>
    </row>
    <row r="21" spans="1:27" ht="18.95" customHeight="1" x14ac:dyDescent="0.25">
      <c r="A21" s="101">
        <v>13</v>
      </c>
      <c r="B21" s="87" t="s">
        <v>301</v>
      </c>
      <c r="C21" s="109" t="s">
        <v>302</v>
      </c>
      <c r="D21" s="110" t="s">
        <v>303</v>
      </c>
      <c r="E21" s="86" t="s">
        <v>263</v>
      </c>
      <c r="F21" s="112">
        <v>60</v>
      </c>
      <c r="G21" s="112">
        <v>0</v>
      </c>
      <c r="H21" s="112">
        <v>60</v>
      </c>
      <c r="I21" s="112">
        <v>60</v>
      </c>
      <c r="J21" s="90">
        <f t="shared" si="5"/>
        <v>100</v>
      </c>
      <c r="K21" s="112">
        <v>0</v>
      </c>
      <c r="L21" s="90">
        <f t="shared" si="6"/>
        <v>0</v>
      </c>
      <c r="M21" s="112">
        <v>0</v>
      </c>
      <c r="N21" s="89">
        <f t="shared" si="7"/>
        <v>0</v>
      </c>
      <c r="O21" s="112">
        <v>34</v>
      </c>
      <c r="P21" s="89">
        <f t="shared" si="8"/>
        <v>56.666666666666664</v>
      </c>
      <c r="Q21" s="112">
        <v>25</v>
      </c>
      <c r="R21" s="106">
        <f t="shared" si="9"/>
        <v>41.666666666666664</v>
      </c>
      <c r="S21" s="112">
        <v>1</v>
      </c>
      <c r="T21" s="106">
        <f t="shared" si="10"/>
        <v>1.6666666666666667</v>
      </c>
      <c r="U21" s="112">
        <v>0</v>
      </c>
      <c r="V21" s="89">
        <f t="shared" si="11"/>
        <v>0</v>
      </c>
      <c r="W21" s="107">
        <f t="shared" si="3"/>
        <v>100</v>
      </c>
      <c r="X21" s="107">
        <f t="shared" si="4"/>
        <v>100</v>
      </c>
    </row>
    <row r="22" spans="1:27" ht="18.95" customHeight="1" x14ac:dyDescent="0.25">
      <c r="A22" s="101">
        <v>14</v>
      </c>
      <c r="B22" s="113" t="s">
        <v>304</v>
      </c>
      <c r="C22" s="109" t="s">
        <v>302</v>
      </c>
      <c r="D22" s="100" t="s">
        <v>305</v>
      </c>
      <c r="E22" s="86" t="s">
        <v>263</v>
      </c>
      <c r="F22" s="112">
        <v>68</v>
      </c>
      <c r="G22" s="112">
        <v>0</v>
      </c>
      <c r="H22" s="112">
        <v>68</v>
      </c>
      <c r="I22" s="112">
        <v>68</v>
      </c>
      <c r="J22" s="90">
        <f t="shared" si="5"/>
        <v>100</v>
      </c>
      <c r="K22" s="112">
        <v>0</v>
      </c>
      <c r="L22" s="90">
        <f t="shared" si="6"/>
        <v>0</v>
      </c>
      <c r="M22" s="112">
        <v>0</v>
      </c>
      <c r="N22" s="89">
        <f t="shared" si="7"/>
        <v>0</v>
      </c>
      <c r="O22" s="112">
        <v>17</v>
      </c>
      <c r="P22" s="89">
        <f t="shared" si="8"/>
        <v>25</v>
      </c>
      <c r="Q22" s="112">
        <v>51</v>
      </c>
      <c r="R22" s="106">
        <f t="shared" si="9"/>
        <v>75</v>
      </c>
      <c r="S22" s="112">
        <v>0</v>
      </c>
      <c r="T22" s="106">
        <f t="shared" si="10"/>
        <v>0</v>
      </c>
      <c r="U22" s="112">
        <v>0</v>
      </c>
      <c r="V22" s="89">
        <f t="shared" si="11"/>
        <v>0</v>
      </c>
      <c r="W22" s="107">
        <f t="shared" si="3"/>
        <v>100</v>
      </c>
      <c r="X22" s="107">
        <f t="shared" si="4"/>
        <v>100</v>
      </c>
    </row>
    <row r="23" spans="1:27" ht="18.95" customHeight="1" x14ac:dyDescent="0.25">
      <c r="A23" s="101">
        <v>15</v>
      </c>
      <c r="B23" s="85" t="s">
        <v>306</v>
      </c>
      <c r="C23" s="109" t="s">
        <v>302</v>
      </c>
      <c r="D23" s="100" t="s">
        <v>307</v>
      </c>
      <c r="E23" s="86" t="s">
        <v>261</v>
      </c>
      <c r="F23" s="94">
        <v>207</v>
      </c>
      <c r="G23" s="95">
        <v>2</v>
      </c>
      <c r="H23" s="88">
        <v>205</v>
      </c>
      <c r="I23" s="88">
        <v>205</v>
      </c>
      <c r="J23" s="90">
        <f t="shared" si="5"/>
        <v>100</v>
      </c>
      <c r="K23" s="88">
        <v>1</v>
      </c>
      <c r="L23" s="90">
        <f t="shared" si="6"/>
        <v>0.48780487804878048</v>
      </c>
      <c r="M23" s="88">
        <v>74</v>
      </c>
      <c r="N23" s="89">
        <f t="shared" si="7"/>
        <v>36.097560975609753</v>
      </c>
      <c r="O23" s="88">
        <v>113</v>
      </c>
      <c r="P23" s="89">
        <f t="shared" si="8"/>
        <v>55.121951219512198</v>
      </c>
      <c r="Q23" s="88">
        <v>17</v>
      </c>
      <c r="R23" s="106">
        <f t="shared" si="9"/>
        <v>8.2926829268292686</v>
      </c>
      <c r="S23" s="96">
        <v>0</v>
      </c>
      <c r="T23" s="106">
        <f t="shared" si="10"/>
        <v>0</v>
      </c>
      <c r="U23" s="96">
        <v>0</v>
      </c>
      <c r="V23" s="89">
        <f t="shared" si="11"/>
        <v>0</v>
      </c>
      <c r="W23" s="107">
        <f t="shared" si="3"/>
        <v>100</v>
      </c>
      <c r="X23" s="107">
        <f t="shared" si="4"/>
        <v>100</v>
      </c>
    </row>
    <row r="24" spans="1:27" ht="18.95" customHeight="1" x14ac:dyDescent="0.25">
      <c r="A24" s="101">
        <v>16</v>
      </c>
      <c r="B24" s="85" t="s">
        <v>308</v>
      </c>
      <c r="C24" s="109" t="s">
        <v>309</v>
      </c>
      <c r="D24" s="100" t="s">
        <v>267</v>
      </c>
      <c r="E24" s="86" t="s">
        <v>261</v>
      </c>
      <c r="F24" s="114">
        <v>1197</v>
      </c>
      <c r="G24" s="95">
        <v>71</v>
      </c>
      <c r="H24" s="88">
        <v>1126</v>
      </c>
      <c r="I24" s="88">
        <v>1073</v>
      </c>
      <c r="J24" s="90">
        <f t="shared" si="5"/>
        <v>95.293072824156312</v>
      </c>
      <c r="K24" s="88">
        <v>0</v>
      </c>
      <c r="L24" s="90">
        <f t="shared" si="6"/>
        <v>0</v>
      </c>
      <c r="M24" s="88">
        <v>18</v>
      </c>
      <c r="N24" s="89">
        <f t="shared" si="7"/>
        <v>1.5985790408525755</v>
      </c>
      <c r="O24" s="88">
        <v>461</v>
      </c>
      <c r="P24" s="89">
        <f t="shared" si="8"/>
        <v>40.941385435168741</v>
      </c>
      <c r="Q24" s="88">
        <v>568</v>
      </c>
      <c r="R24" s="106">
        <f t="shared" si="9"/>
        <v>50.444049733570161</v>
      </c>
      <c r="S24" s="96">
        <v>26</v>
      </c>
      <c r="T24" s="106">
        <f t="shared" si="10"/>
        <v>2.3090586145648313</v>
      </c>
      <c r="U24" s="96">
        <v>53</v>
      </c>
      <c r="V24" s="89">
        <f t="shared" si="11"/>
        <v>4.7069271758436946</v>
      </c>
      <c r="W24" s="107"/>
      <c r="X24" s="107"/>
    </row>
    <row r="25" spans="1:27" ht="18.95" customHeight="1" x14ac:dyDescent="0.25">
      <c r="A25" s="101">
        <v>17</v>
      </c>
      <c r="B25" s="85" t="s">
        <v>310</v>
      </c>
      <c r="C25" s="109"/>
      <c r="D25" s="100" t="s">
        <v>267</v>
      </c>
      <c r="E25" s="86" t="s">
        <v>261</v>
      </c>
      <c r="F25" s="183" t="s">
        <v>311</v>
      </c>
      <c r="G25" s="95"/>
      <c r="H25" s="88"/>
      <c r="I25" s="88"/>
      <c r="J25" s="90"/>
      <c r="K25" s="88"/>
      <c r="L25" s="90"/>
      <c r="M25" s="88"/>
      <c r="N25" s="89"/>
      <c r="O25" s="88"/>
      <c r="P25" s="89"/>
      <c r="Q25" s="88"/>
      <c r="R25" s="106"/>
      <c r="S25" s="96"/>
      <c r="T25" s="106"/>
      <c r="U25" s="96"/>
      <c r="V25" s="89"/>
      <c r="W25" s="107"/>
      <c r="X25" s="107"/>
    </row>
    <row r="26" spans="1:27" ht="18.95" customHeight="1" x14ac:dyDescent="0.25">
      <c r="A26" s="101">
        <v>18</v>
      </c>
      <c r="B26" s="85" t="s">
        <v>312</v>
      </c>
      <c r="C26" s="109"/>
      <c r="D26" s="100" t="s">
        <v>268</v>
      </c>
      <c r="E26" s="86" t="s">
        <v>261</v>
      </c>
      <c r="F26" s="183"/>
      <c r="G26" s="95"/>
      <c r="H26" s="88"/>
      <c r="I26" s="88"/>
      <c r="J26" s="90"/>
      <c r="K26" s="88"/>
      <c r="L26" s="90"/>
      <c r="M26" s="88"/>
      <c r="N26" s="89"/>
      <c r="O26" s="88"/>
      <c r="P26" s="89"/>
      <c r="Q26" s="88"/>
      <c r="R26" s="106"/>
      <c r="S26" s="96"/>
      <c r="T26" s="106"/>
      <c r="U26" s="96"/>
      <c r="V26" s="89"/>
      <c r="W26" s="107"/>
      <c r="X26" s="107"/>
    </row>
    <row r="27" spans="1:27" ht="18.95" customHeight="1" x14ac:dyDescent="0.25">
      <c r="A27" s="101">
        <v>19</v>
      </c>
      <c r="B27" s="85" t="s">
        <v>313</v>
      </c>
      <c r="C27" s="109"/>
      <c r="D27" s="100" t="s">
        <v>314</v>
      </c>
      <c r="E27" s="86" t="s">
        <v>261</v>
      </c>
      <c r="F27" s="183"/>
      <c r="G27" s="95"/>
      <c r="H27" s="88"/>
      <c r="I27" s="88"/>
      <c r="J27" s="90"/>
      <c r="K27" s="88"/>
      <c r="L27" s="90"/>
      <c r="M27" s="88"/>
      <c r="N27" s="89"/>
      <c r="O27" s="88"/>
      <c r="P27" s="89"/>
      <c r="Q27" s="88"/>
      <c r="R27" s="106"/>
      <c r="S27" s="96"/>
      <c r="T27" s="106"/>
      <c r="U27" s="96"/>
      <c r="V27" s="89"/>
      <c r="W27" s="107"/>
      <c r="X27" s="107"/>
      <c r="Z27" s="104">
        <f>H29/F29</f>
        <v>0.93628209093721004</v>
      </c>
    </row>
    <row r="28" spans="1:27" ht="18.95" customHeight="1" x14ac:dyDescent="0.25">
      <c r="A28" s="101">
        <v>20</v>
      </c>
      <c r="B28" s="85" t="s">
        <v>315</v>
      </c>
      <c r="C28" s="109"/>
      <c r="D28" s="100" t="s">
        <v>260</v>
      </c>
      <c r="E28" s="86" t="s">
        <v>261</v>
      </c>
      <c r="F28" s="184"/>
      <c r="G28" s="95"/>
      <c r="H28" s="88"/>
      <c r="I28" s="88"/>
      <c r="J28" s="90"/>
      <c r="K28" s="88"/>
      <c r="L28" s="90"/>
      <c r="M28" s="88"/>
      <c r="N28" s="89"/>
      <c r="O28" s="88"/>
      <c r="P28" s="89"/>
      <c r="Q28" s="88"/>
      <c r="R28" s="106"/>
      <c r="S28" s="96"/>
      <c r="T28" s="106"/>
      <c r="U28" s="96"/>
      <c r="V28" s="89"/>
      <c r="W28" s="107"/>
      <c r="X28" s="107"/>
      <c r="Z28" s="111">
        <f>M29+K29</f>
        <v>802</v>
      </c>
      <c r="AA28" s="104">
        <f>Z28/I29</f>
        <v>0.13540435590072597</v>
      </c>
    </row>
    <row r="29" spans="1:27" x14ac:dyDescent="0.25">
      <c r="A29" s="178" t="s">
        <v>211</v>
      </c>
      <c r="B29" s="178"/>
      <c r="C29" s="178"/>
      <c r="D29" s="178"/>
      <c r="E29" s="99"/>
      <c r="F29" s="91">
        <f>SUM(F9:F28)</f>
        <v>6466</v>
      </c>
      <c r="G29" s="91">
        <f>SUM(G9:G28)</f>
        <v>412</v>
      </c>
      <c r="H29" s="91">
        <f>SUM(H9:H28)</f>
        <v>6054</v>
      </c>
      <c r="I29" s="91">
        <f>SUM(I9:I28)</f>
        <v>5923</v>
      </c>
      <c r="J29" s="93">
        <f>(I29*100)/$H$29</f>
        <v>97.836141394119593</v>
      </c>
      <c r="K29" s="91">
        <f>SUM(K9:K28)</f>
        <v>1</v>
      </c>
      <c r="L29" s="93">
        <f>(K29*100)/$H$29</f>
        <v>1.6518004625041296E-2</v>
      </c>
      <c r="M29" s="91">
        <f>SUM(M9:M28)</f>
        <v>801</v>
      </c>
      <c r="N29" s="92">
        <f>(M29*100)/$H$29</f>
        <v>13.230921704658078</v>
      </c>
      <c r="O29" s="91">
        <f>SUM(O9:O28)</f>
        <v>3431</v>
      </c>
      <c r="P29" s="92">
        <f>(O29*100)/$H$29</f>
        <v>56.673273868516681</v>
      </c>
      <c r="Q29" s="91">
        <f>SUM(Q9:Q28)</f>
        <v>1612</v>
      </c>
      <c r="R29" s="92">
        <f>(Q29*100)/$H$29</f>
        <v>26.627023455566569</v>
      </c>
      <c r="S29" s="91">
        <f>SUM(S9:S28)</f>
        <v>77</v>
      </c>
      <c r="T29" s="92">
        <f>(S29*100)/$H$29</f>
        <v>1.2718863561281797</v>
      </c>
      <c r="U29" s="91">
        <f>SUM(U9:U28)</f>
        <v>131</v>
      </c>
      <c r="V29" s="92">
        <f>(U29*100)/H29</f>
        <v>2.1638586058804097</v>
      </c>
      <c r="W29" s="107">
        <f t="shared" si="3"/>
        <v>100</v>
      </c>
      <c r="X29" s="107">
        <f t="shared" si="4"/>
        <v>99.983481995374959</v>
      </c>
      <c r="Z29" s="111">
        <f>Q29+S29</f>
        <v>1689</v>
      </c>
      <c r="AA29" s="104">
        <f>Z29/I29</f>
        <v>0.28515954752659123</v>
      </c>
    </row>
    <row r="30" spans="1:27" x14ac:dyDescent="0.25">
      <c r="A30" s="82"/>
    </row>
    <row r="31" spans="1:27" x14ac:dyDescent="0.25">
      <c r="A31" s="82"/>
    </row>
    <row r="32" spans="1:27" x14ac:dyDescent="0.25">
      <c r="A32" s="82"/>
    </row>
    <row r="33" spans="1:23" x14ac:dyDescent="0.25">
      <c r="A33" s="82"/>
    </row>
    <row r="34" spans="1:23" x14ac:dyDescent="0.25">
      <c r="A34" s="82"/>
    </row>
    <row r="35" spans="1:23" ht="17.25" customHeight="1" x14ac:dyDescent="0.25">
      <c r="A35" s="82"/>
      <c r="E35" s="170" t="s">
        <v>247</v>
      </c>
      <c r="F35" s="170" t="s">
        <v>248</v>
      </c>
      <c r="G35" s="179" t="s">
        <v>249</v>
      </c>
      <c r="H35" s="181" t="s">
        <v>250</v>
      </c>
      <c r="I35" s="170" t="s">
        <v>251</v>
      </c>
      <c r="J35" s="170" t="s">
        <v>252</v>
      </c>
      <c r="K35" s="172" t="s">
        <v>253</v>
      </c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4"/>
      <c r="W35" s="117" t="s">
        <v>316</v>
      </c>
    </row>
    <row r="36" spans="1:23" x14ac:dyDescent="0.25">
      <c r="A36" s="82"/>
      <c r="E36" s="171"/>
      <c r="F36" s="171"/>
      <c r="G36" s="180"/>
      <c r="H36" s="182"/>
      <c r="I36" s="171"/>
      <c r="J36" s="171"/>
      <c r="K36" s="83" t="s">
        <v>254</v>
      </c>
      <c r="L36" s="84" t="s">
        <v>252</v>
      </c>
      <c r="M36" s="84" t="s">
        <v>255</v>
      </c>
      <c r="N36" s="84" t="s">
        <v>252</v>
      </c>
      <c r="O36" s="84" t="s">
        <v>256</v>
      </c>
      <c r="P36" s="84" t="s">
        <v>252</v>
      </c>
      <c r="Q36" s="84" t="s">
        <v>257</v>
      </c>
      <c r="R36" s="84" t="s">
        <v>252</v>
      </c>
      <c r="S36" s="84" t="s">
        <v>258</v>
      </c>
      <c r="T36" s="84" t="s">
        <v>252</v>
      </c>
      <c r="U36" s="84" t="s">
        <v>259</v>
      </c>
      <c r="V36" s="84" t="s">
        <v>252</v>
      </c>
      <c r="W36" s="118" t="s">
        <v>83</v>
      </c>
    </row>
    <row r="37" spans="1:23" x14ac:dyDescent="0.25">
      <c r="A37" s="175" t="s">
        <v>317</v>
      </c>
      <c r="B37" s="175"/>
      <c r="C37" s="175"/>
      <c r="D37" s="176"/>
      <c r="E37" s="114" t="s">
        <v>261</v>
      </c>
      <c r="F37" s="114">
        <f ca="1">SUMIF($E$9:$E$28,E37,$F$9:$F$27)</f>
        <v>5653</v>
      </c>
      <c r="G37" s="114">
        <f>SUMIF($E$9:$E$28,E37,$G$9:$G$28)</f>
        <v>359</v>
      </c>
      <c r="H37" s="119">
        <f>SUMIF($E$9:$E$28,E37,$H$9:$H$28)</f>
        <v>5294</v>
      </c>
      <c r="I37" s="114">
        <f>SUMIF($E$9:$E$28,E37,$I$9:$I$28)</f>
        <v>5167</v>
      </c>
      <c r="J37" s="114">
        <f ca="1">I37/F37</f>
        <v>0.91402794976118873</v>
      </c>
      <c r="K37" s="114">
        <f>SUMIF($E$9:$E$28,E37,$K$9:$K$28)</f>
        <v>1</v>
      </c>
      <c r="L37" s="123">
        <f>K37/I37</f>
        <v>1.9353590090961874E-4</v>
      </c>
      <c r="M37" s="114">
        <f>SUMIF($E$9:$E$28,E37,$M$9:$M$28)</f>
        <v>738</v>
      </c>
      <c r="N37" s="120">
        <f>M37/I37</f>
        <v>0.14282949487129862</v>
      </c>
      <c r="O37" s="114">
        <f>SUMIF($E$9:$E$28,E37,$O$9:$O$28)</f>
        <v>3014</v>
      </c>
      <c r="P37" s="120">
        <f>O37/I37</f>
        <v>0.58331720534159082</v>
      </c>
      <c r="Q37" s="114">
        <f>SUMIF($E$9:$E$28,E37,$Q$9:$Q$28)</f>
        <v>1367</v>
      </c>
      <c r="R37" s="120">
        <f>Q37/I37</f>
        <v>0.26456357654344881</v>
      </c>
      <c r="S37" s="114">
        <f>SUMIF($E$9:$E$28,E37,$S$9:$S$28)</f>
        <v>46</v>
      </c>
      <c r="T37" s="120">
        <f>S37/I37</f>
        <v>8.9026514418424612E-3</v>
      </c>
      <c r="U37" s="114">
        <f>SUMIF($E$9:$E$28,E37,$U$9:$U$28)</f>
        <v>127</v>
      </c>
      <c r="V37" s="120">
        <f>U37/I37</f>
        <v>2.4579059415521579E-2</v>
      </c>
      <c r="W37" s="121">
        <f>COUNTIF($E$9:$E$23,E37)</f>
        <v>8</v>
      </c>
    </row>
    <row r="38" spans="1:23" x14ac:dyDescent="0.25">
      <c r="A38" s="82"/>
      <c r="D38" s="122"/>
      <c r="E38" s="114" t="s">
        <v>263</v>
      </c>
      <c r="F38" s="114">
        <f ca="1">SUMIF($E$9:$E$28,E38,$F$9:$F$27)</f>
        <v>579</v>
      </c>
      <c r="G38" s="114">
        <f t="shared" ref="G38:G40" si="12">SUMIF($E$9:$E$28,E38,$G$9:$G$28)</f>
        <v>34</v>
      </c>
      <c r="H38" s="119">
        <f t="shared" ref="H38:H40" si="13">SUMIF($E$9:$E$28,E38,$H$9:$H$28)</f>
        <v>545</v>
      </c>
      <c r="I38" s="114">
        <f t="shared" ref="I38:I40" si="14">SUMIF($E$9:$E$28,E38,$I$9:$I$28)</f>
        <v>541</v>
      </c>
      <c r="J38" s="114">
        <f t="shared" ref="J38:J40" ca="1" si="15">I38/F38</f>
        <v>0.9343696027633851</v>
      </c>
      <c r="K38" s="114">
        <f t="shared" ref="K38:K40" si="16">SUMIF($E$9:$E$28,E38,$K$9:$K$28)</f>
        <v>0</v>
      </c>
      <c r="L38" s="123">
        <f t="shared" ref="L38:L40" si="17">K38/I38</f>
        <v>0</v>
      </c>
      <c r="M38" s="114">
        <f t="shared" ref="M38:M40" si="18">SUMIF($E$9:$E$28,E38,$M$9:$M$28)</f>
        <v>51</v>
      </c>
      <c r="N38" s="120">
        <f t="shared" ref="N38:N40" si="19">M38/I38</f>
        <v>9.4269870609981515E-2</v>
      </c>
      <c r="O38" s="114">
        <f t="shared" ref="O38:O40" si="20">SUMIF($E$9:$E$28,E38,$O$9:$O$28)</f>
        <v>299</v>
      </c>
      <c r="P38" s="120">
        <f t="shared" ref="P38:P40" si="21">O38/I38</f>
        <v>0.55268022181146026</v>
      </c>
      <c r="Q38" s="114">
        <f t="shared" ref="Q38:Q40" si="22">SUMIF($E$9:$E$28,E38,$Q$9:$Q$28)</f>
        <v>181</v>
      </c>
      <c r="R38" s="120">
        <f t="shared" ref="R38:R40" si="23">Q38/I38</f>
        <v>0.3345656192236599</v>
      </c>
      <c r="S38" s="114">
        <f t="shared" ref="S38:S40" si="24">SUMIF($E$9:$E$28,E38,$S$9:$S$28)</f>
        <v>10</v>
      </c>
      <c r="T38" s="120">
        <f t="shared" ref="T38:T40" si="25">S38/I38</f>
        <v>1.8484288354898338E-2</v>
      </c>
      <c r="U38" s="114">
        <f t="shared" ref="U38:U40" si="26">SUMIF($E$9:$E$28,E38,$U$9:$U$28)</f>
        <v>4</v>
      </c>
      <c r="V38" s="120">
        <f t="shared" ref="V38:V40" si="27">U38/I38</f>
        <v>7.3937153419593345E-3</v>
      </c>
      <c r="W38" s="121">
        <f t="shared" ref="W38:W40" si="28">COUNTIF($E$9:$E$23,E38)</f>
        <v>5</v>
      </c>
    </row>
    <row r="39" spans="1:23" x14ac:dyDescent="0.25">
      <c r="A39" s="82"/>
      <c r="D39" s="122"/>
      <c r="E39" s="114" t="s">
        <v>266</v>
      </c>
      <c r="F39" s="114">
        <f ca="1">SUMIF($E$9:$E$28,E39,$F$9:$F$27)</f>
        <v>123</v>
      </c>
      <c r="G39" s="114">
        <f t="shared" si="12"/>
        <v>10</v>
      </c>
      <c r="H39" s="119">
        <f t="shared" si="13"/>
        <v>113</v>
      </c>
      <c r="I39" s="114">
        <f t="shared" si="14"/>
        <v>113</v>
      </c>
      <c r="J39" s="114">
        <f t="shared" ca="1" si="15"/>
        <v>0.91869918699186992</v>
      </c>
      <c r="K39" s="114">
        <f t="shared" si="16"/>
        <v>0</v>
      </c>
      <c r="L39" s="123">
        <f t="shared" si="17"/>
        <v>0</v>
      </c>
      <c r="M39" s="114">
        <f t="shared" si="18"/>
        <v>4</v>
      </c>
      <c r="N39" s="120">
        <f t="shared" si="19"/>
        <v>3.5398230088495575E-2</v>
      </c>
      <c r="O39" s="114">
        <f t="shared" si="20"/>
        <v>24</v>
      </c>
      <c r="P39" s="120">
        <f t="shared" si="21"/>
        <v>0.21238938053097345</v>
      </c>
      <c r="Q39" s="114">
        <f t="shared" si="22"/>
        <v>64</v>
      </c>
      <c r="R39" s="120">
        <f t="shared" si="23"/>
        <v>0.5663716814159292</v>
      </c>
      <c r="S39" s="114">
        <f t="shared" si="24"/>
        <v>21</v>
      </c>
      <c r="T39" s="120">
        <f t="shared" si="25"/>
        <v>0.18584070796460178</v>
      </c>
      <c r="U39" s="114">
        <f t="shared" si="26"/>
        <v>0</v>
      </c>
      <c r="V39" s="120">
        <f t="shared" si="27"/>
        <v>0</v>
      </c>
      <c r="W39" s="121">
        <f t="shared" si="28"/>
        <v>1</v>
      </c>
    </row>
    <row r="40" spans="1:23" x14ac:dyDescent="0.25">
      <c r="D40" s="122"/>
      <c r="E40" s="114" t="s">
        <v>288</v>
      </c>
      <c r="F40" s="114">
        <f ca="1">SUMIF($E$9:$E$28,E40,$F$9:$F$27)</f>
        <v>111</v>
      </c>
      <c r="G40" s="114">
        <f t="shared" si="12"/>
        <v>9</v>
      </c>
      <c r="H40" s="119">
        <f t="shared" si="13"/>
        <v>102</v>
      </c>
      <c r="I40" s="114">
        <f t="shared" si="14"/>
        <v>102</v>
      </c>
      <c r="J40" s="114">
        <f t="shared" ca="1" si="15"/>
        <v>0.91891891891891897</v>
      </c>
      <c r="K40" s="114">
        <f t="shared" si="16"/>
        <v>0</v>
      </c>
      <c r="L40" s="123">
        <f t="shared" si="17"/>
        <v>0</v>
      </c>
      <c r="M40" s="114">
        <f t="shared" si="18"/>
        <v>8</v>
      </c>
      <c r="N40" s="120">
        <f t="shared" si="19"/>
        <v>7.8431372549019607E-2</v>
      </c>
      <c r="O40" s="114">
        <f t="shared" si="20"/>
        <v>94</v>
      </c>
      <c r="P40" s="120">
        <f t="shared" si="21"/>
        <v>0.92156862745098034</v>
      </c>
      <c r="Q40" s="114">
        <f t="shared" si="22"/>
        <v>0</v>
      </c>
      <c r="R40" s="120">
        <f t="shared" si="23"/>
        <v>0</v>
      </c>
      <c r="S40" s="114">
        <f t="shared" si="24"/>
        <v>0</v>
      </c>
      <c r="T40" s="120">
        <f t="shared" si="25"/>
        <v>0</v>
      </c>
      <c r="U40" s="114">
        <f t="shared" si="26"/>
        <v>0</v>
      </c>
      <c r="V40" s="120">
        <f t="shared" si="27"/>
        <v>0</v>
      </c>
      <c r="W40" s="121">
        <f t="shared" si="28"/>
        <v>1</v>
      </c>
    </row>
    <row r="42" spans="1:23" x14ac:dyDescent="0.25">
      <c r="B42" s="104"/>
      <c r="D42" s="104"/>
    </row>
  </sheetData>
  <mergeCells count="27">
    <mergeCell ref="I35:I36"/>
    <mergeCell ref="J35:J36"/>
    <mergeCell ref="K35:V35"/>
    <mergeCell ref="A37:D37"/>
    <mergeCell ref="N2:R2"/>
    <mergeCell ref="A3:J3"/>
    <mergeCell ref="A29:D29"/>
    <mergeCell ref="E35:E36"/>
    <mergeCell ref="F35:F36"/>
    <mergeCell ref="G35:G36"/>
    <mergeCell ref="H35:H36"/>
    <mergeCell ref="F25:F28"/>
    <mergeCell ref="A1:J1"/>
    <mergeCell ref="A2:J2"/>
    <mergeCell ref="A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A6:V6"/>
    <mergeCell ref="K7:V7"/>
  </mergeCells>
  <pageMargins left="0.15748031496062992" right="0" top="0.11811023622047245" bottom="0.1181102362204724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13" workbookViewId="0">
      <selection activeCell="J19" sqref="J19"/>
    </sheetView>
  </sheetViews>
  <sheetFormatPr defaultRowHeight="15" x14ac:dyDescent="0.25"/>
  <cols>
    <col min="1" max="1" width="9.140625" style="131"/>
    <col min="2" max="2" width="38.28515625" customWidth="1"/>
    <col min="3" max="3" width="15.85546875" customWidth="1"/>
    <col min="4" max="4" width="14.7109375" customWidth="1"/>
    <col min="5" max="5" width="15.140625" customWidth="1"/>
    <col min="258" max="258" width="47" customWidth="1"/>
    <col min="259" max="260" width="14.85546875" customWidth="1"/>
    <col min="261" max="261" width="15.140625" customWidth="1"/>
    <col min="514" max="514" width="47" customWidth="1"/>
    <col min="515" max="516" width="14.85546875" customWidth="1"/>
    <col min="517" max="517" width="15.140625" customWidth="1"/>
    <col min="770" max="770" width="47" customWidth="1"/>
    <col min="771" max="772" width="14.85546875" customWidth="1"/>
    <col min="773" max="773" width="15.140625" customWidth="1"/>
    <col min="1026" max="1026" width="47" customWidth="1"/>
    <col min="1027" max="1028" width="14.85546875" customWidth="1"/>
    <col min="1029" max="1029" width="15.140625" customWidth="1"/>
    <col min="1282" max="1282" width="47" customWidth="1"/>
    <col min="1283" max="1284" width="14.85546875" customWidth="1"/>
    <col min="1285" max="1285" width="15.140625" customWidth="1"/>
    <col min="1538" max="1538" width="47" customWidth="1"/>
    <col min="1539" max="1540" width="14.85546875" customWidth="1"/>
    <col min="1541" max="1541" width="15.140625" customWidth="1"/>
    <col min="1794" max="1794" width="47" customWidth="1"/>
    <col min="1795" max="1796" width="14.85546875" customWidth="1"/>
    <col min="1797" max="1797" width="15.140625" customWidth="1"/>
    <col min="2050" max="2050" width="47" customWidth="1"/>
    <col min="2051" max="2052" width="14.85546875" customWidth="1"/>
    <col min="2053" max="2053" width="15.140625" customWidth="1"/>
    <col min="2306" max="2306" width="47" customWidth="1"/>
    <col min="2307" max="2308" width="14.85546875" customWidth="1"/>
    <col min="2309" max="2309" width="15.140625" customWidth="1"/>
    <col min="2562" max="2562" width="47" customWidth="1"/>
    <col min="2563" max="2564" width="14.85546875" customWidth="1"/>
    <col min="2565" max="2565" width="15.140625" customWidth="1"/>
    <col min="2818" max="2818" width="47" customWidth="1"/>
    <col min="2819" max="2820" width="14.85546875" customWidth="1"/>
    <col min="2821" max="2821" width="15.140625" customWidth="1"/>
    <col min="3074" max="3074" width="47" customWidth="1"/>
    <col min="3075" max="3076" width="14.85546875" customWidth="1"/>
    <col min="3077" max="3077" width="15.140625" customWidth="1"/>
    <col min="3330" max="3330" width="47" customWidth="1"/>
    <col min="3331" max="3332" width="14.85546875" customWidth="1"/>
    <col min="3333" max="3333" width="15.140625" customWidth="1"/>
    <col min="3586" max="3586" width="47" customWidth="1"/>
    <col min="3587" max="3588" width="14.85546875" customWidth="1"/>
    <col min="3589" max="3589" width="15.140625" customWidth="1"/>
    <col min="3842" max="3842" width="47" customWidth="1"/>
    <col min="3843" max="3844" width="14.85546875" customWidth="1"/>
    <col min="3845" max="3845" width="15.140625" customWidth="1"/>
    <col min="4098" max="4098" width="47" customWidth="1"/>
    <col min="4099" max="4100" width="14.85546875" customWidth="1"/>
    <col min="4101" max="4101" width="15.140625" customWidth="1"/>
    <col min="4354" max="4354" width="47" customWidth="1"/>
    <col min="4355" max="4356" width="14.85546875" customWidth="1"/>
    <col min="4357" max="4357" width="15.140625" customWidth="1"/>
    <col min="4610" max="4610" width="47" customWidth="1"/>
    <col min="4611" max="4612" width="14.85546875" customWidth="1"/>
    <col min="4613" max="4613" width="15.140625" customWidth="1"/>
    <col min="4866" max="4866" width="47" customWidth="1"/>
    <col min="4867" max="4868" width="14.85546875" customWidth="1"/>
    <col min="4869" max="4869" width="15.140625" customWidth="1"/>
    <col min="5122" max="5122" width="47" customWidth="1"/>
    <col min="5123" max="5124" width="14.85546875" customWidth="1"/>
    <col min="5125" max="5125" width="15.140625" customWidth="1"/>
    <col min="5378" max="5378" width="47" customWidth="1"/>
    <col min="5379" max="5380" width="14.85546875" customWidth="1"/>
    <col min="5381" max="5381" width="15.140625" customWidth="1"/>
    <col min="5634" max="5634" width="47" customWidth="1"/>
    <col min="5635" max="5636" width="14.85546875" customWidth="1"/>
    <col min="5637" max="5637" width="15.140625" customWidth="1"/>
    <col min="5890" max="5890" width="47" customWidth="1"/>
    <col min="5891" max="5892" width="14.85546875" customWidth="1"/>
    <col min="5893" max="5893" width="15.140625" customWidth="1"/>
    <col min="6146" max="6146" width="47" customWidth="1"/>
    <col min="6147" max="6148" width="14.85546875" customWidth="1"/>
    <col min="6149" max="6149" width="15.140625" customWidth="1"/>
    <col min="6402" max="6402" width="47" customWidth="1"/>
    <col min="6403" max="6404" width="14.85546875" customWidth="1"/>
    <col min="6405" max="6405" width="15.140625" customWidth="1"/>
    <col min="6658" max="6658" width="47" customWidth="1"/>
    <col min="6659" max="6660" width="14.85546875" customWidth="1"/>
    <col min="6661" max="6661" width="15.140625" customWidth="1"/>
    <col min="6914" max="6914" width="47" customWidth="1"/>
    <col min="6915" max="6916" width="14.85546875" customWidth="1"/>
    <col min="6917" max="6917" width="15.140625" customWidth="1"/>
    <col min="7170" max="7170" width="47" customWidth="1"/>
    <col min="7171" max="7172" width="14.85546875" customWidth="1"/>
    <col min="7173" max="7173" width="15.140625" customWidth="1"/>
    <col min="7426" max="7426" width="47" customWidth="1"/>
    <col min="7427" max="7428" width="14.85546875" customWidth="1"/>
    <col min="7429" max="7429" width="15.140625" customWidth="1"/>
    <col min="7682" max="7682" width="47" customWidth="1"/>
    <col min="7683" max="7684" width="14.85546875" customWidth="1"/>
    <col min="7685" max="7685" width="15.140625" customWidth="1"/>
    <col min="7938" max="7938" width="47" customWidth="1"/>
    <col min="7939" max="7940" width="14.85546875" customWidth="1"/>
    <col min="7941" max="7941" width="15.140625" customWidth="1"/>
    <col min="8194" max="8194" width="47" customWidth="1"/>
    <col min="8195" max="8196" width="14.85546875" customWidth="1"/>
    <col min="8197" max="8197" width="15.140625" customWidth="1"/>
    <col min="8450" max="8450" width="47" customWidth="1"/>
    <col min="8451" max="8452" width="14.85546875" customWidth="1"/>
    <col min="8453" max="8453" width="15.140625" customWidth="1"/>
    <col min="8706" max="8706" width="47" customWidth="1"/>
    <col min="8707" max="8708" width="14.85546875" customWidth="1"/>
    <col min="8709" max="8709" width="15.140625" customWidth="1"/>
    <col min="8962" max="8962" width="47" customWidth="1"/>
    <col min="8963" max="8964" width="14.85546875" customWidth="1"/>
    <col min="8965" max="8965" width="15.140625" customWidth="1"/>
    <col min="9218" max="9218" width="47" customWidth="1"/>
    <col min="9219" max="9220" width="14.85546875" customWidth="1"/>
    <col min="9221" max="9221" width="15.140625" customWidth="1"/>
    <col min="9474" max="9474" width="47" customWidth="1"/>
    <col min="9475" max="9476" width="14.85546875" customWidth="1"/>
    <col min="9477" max="9477" width="15.140625" customWidth="1"/>
    <col min="9730" max="9730" width="47" customWidth="1"/>
    <col min="9731" max="9732" width="14.85546875" customWidth="1"/>
    <col min="9733" max="9733" width="15.140625" customWidth="1"/>
    <col min="9986" max="9986" width="47" customWidth="1"/>
    <col min="9987" max="9988" width="14.85546875" customWidth="1"/>
    <col min="9989" max="9989" width="15.140625" customWidth="1"/>
    <col min="10242" max="10242" width="47" customWidth="1"/>
    <col min="10243" max="10244" width="14.85546875" customWidth="1"/>
    <col min="10245" max="10245" width="15.140625" customWidth="1"/>
    <col min="10498" max="10498" width="47" customWidth="1"/>
    <col min="10499" max="10500" width="14.85546875" customWidth="1"/>
    <col min="10501" max="10501" width="15.140625" customWidth="1"/>
    <col min="10754" max="10754" width="47" customWidth="1"/>
    <col min="10755" max="10756" width="14.85546875" customWidth="1"/>
    <col min="10757" max="10757" width="15.140625" customWidth="1"/>
    <col min="11010" max="11010" width="47" customWidth="1"/>
    <col min="11011" max="11012" width="14.85546875" customWidth="1"/>
    <col min="11013" max="11013" width="15.140625" customWidth="1"/>
    <col min="11266" max="11266" width="47" customWidth="1"/>
    <col min="11267" max="11268" width="14.85546875" customWidth="1"/>
    <col min="11269" max="11269" width="15.140625" customWidth="1"/>
    <col min="11522" max="11522" width="47" customWidth="1"/>
    <col min="11523" max="11524" width="14.85546875" customWidth="1"/>
    <col min="11525" max="11525" width="15.140625" customWidth="1"/>
    <col min="11778" max="11778" width="47" customWidth="1"/>
    <col min="11779" max="11780" width="14.85546875" customWidth="1"/>
    <col min="11781" max="11781" width="15.140625" customWidth="1"/>
    <col min="12034" max="12034" width="47" customWidth="1"/>
    <col min="12035" max="12036" width="14.85546875" customWidth="1"/>
    <col min="12037" max="12037" width="15.140625" customWidth="1"/>
    <col min="12290" max="12290" width="47" customWidth="1"/>
    <col min="12291" max="12292" width="14.85546875" customWidth="1"/>
    <col min="12293" max="12293" width="15.140625" customWidth="1"/>
    <col min="12546" max="12546" width="47" customWidth="1"/>
    <col min="12547" max="12548" width="14.85546875" customWidth="1"/>
    <col min="12549" max="12549" width="15.140625" customWidth="1"/>
    <col min="12802" max="12802" width="47" customWidth="1"/>
    <col min="12803" max="12804" width="14.85546875" customWidth="1"/>
    <col min="12805" max="12805" width="15.140625" customWidth="1"/>
    <col min="13058" max="13058" width="47" customWidth="1"/>
    <col min="13059" max="13060" width="14.85546875" customWidth="1"/>
    <col min="13061" max="13061" width="15.140625" customWidth="1"/>
    <col min="13314" max="13314" width="47" customWidth="1"/>
    <col min="13315" max="13316" width="14.85546875" customWidth="1"/>
    <col min="13317" max="13317" width="15.140625" customWidth="1"/>
    <col min="13570" max="13570" width="47" customWidth="1"/>
    <col min="13571" max="13572" width="14.85546875" customWidth="1"/>
    <col min="13573" max="13573" width="15.140625" customWidth="1"/>
    <col min="13826" max="13826" width="47" customWidth="1"/>
    <col min="13827" max="13828" width="14.85546875" customWidth="1"/>
    <col min="13829" max="13829" width="15.140625" customWidth="1"/>
    <col min="14082" max="14082" width="47" customWidth="1"/>
    <col min="14083" max="14084" width="14.85546875" customWidth="1"/>
    <col min="14085" max="14085" width="15.140625" customWidth="1"/>
    <col min="14338" max="14338" width="47" customWidth="1"/>
    <col min="14339" max="14340" width="14.85546875" customWidth="1"/>
    <col min="14341" max="14341" width="15.140625" customWidth="1"/>
    <col min="14594" max="14594" width="47" customWidth="1"/>
    <col min="14595" max="14596" width="14.85546875" customWidth="1"/>
    <col min="14597" max="14597" width="15.140625" customWidth="1"/>
    <col min="14850" max="14850" width="47" customWidth="1"/>
    <col min="14851" max="14852" width="14.85546875" customWidth="1"/>
    <col min="14853" max="14853" width="15.140625" customWidth="1"/>
    <col min="15106" max="15106" width="47" customWidth="1"/>
    <col min="15107" max="15108" width="14.85546875" customWidth="1"/>
    <col min="15109" max="15109" width="15.140625" customWidth="1"/>
    <col min="15362" max="15362" width="47" customWidth="1"/>
    <col min="15363" max="15364" width="14.85546875" customWidth="1"/>
    <col min="15365" max="15365" width="15.140625" customWidth="1"/>
    <col min="15618" max="15618" width="47" customWidth="1"/>
    <col min="15619" max="15620" width="14.85546875" customWidth="1"/>
    <col min="15621" max="15621" width="15.140625" customWidth="1"/>
    <col min="15874" max="15874" width="47" customWidth="1"/>
    <col min="15875" max="15876" width="14.85546875" customWidth="1"/>
    <col min="15877" max="15877" width="15.140625" customWidth="1"/>
    <col min="16130" max="16130" width="47" customWidth="1"/>
    <col min="16131" max="16132" width="14.85546875" customWidth="1"/>
    <col min="16133" max="16133" width="15.140625" customWidth="1"/>
  </cols>
  <sheetData>
    <row r="1" spans="1:5" ht="16.5" x14ac:dyDescent="0.25">
      <c r="A1" s="185" t="s">
        <v>0</v>
      </c>
      <c r="B1" s="185"/>
    </row>
    <row r="2" spans="1:5" ht="16.5" x14ac:dyDescent="0.25">
      <c r="A2" s="186" t="s">
        <v>320</v>
      </c>
      <c r="B2" s="186"/>
      <c r="C2" s="187" t="s">
        <v>161</v>
      </c>
      <c r="D2" s="187"/>
      <c r="E2" s="187"/>
    </row>
    <row r="3" spans="1:5" ht="16.5" x14ac:dyDescent="0.25">
      <c r="A3" s="186" t="s">
        <v>2</v>
      </c>
      <c r="B3" s="186"/>
    </row>
    <row r="5" spans="1:5" ht="18.75" x14ac:dyDescent="0.3">
      <c r="A5" s="188" t="s">
        <v>374</v>
      </c>
      <c r="B5" s="188"/>
      <c r="C5" s="188"/>
      <c r="D5" s="188"/>
      <c r="E5" s="188"/>
    </row>
    <row r="7" spans="1:5" ht="18.75" x14ac:dyDescent="0.3">
      <c r="A7" s="98"/>
      <c r="B7" s="130"/>
      <c r="C7" s="130"/>
      <c r="D7" s="130"/>
      <c r="E7" s="130"/>
    </row>
    <row r="8" spans="1:5" ht="56.25" x14ac:dyDescent="0.25">
      <c r="A8" s="132" t="s">
        <v>155</v>
      </c>
      <c r="B8" s="132" t="s">
        <v>323</v>
      </c>
      <c r="C8" s="132" t="s">
        <v>324</v>
      </c>
      <c r="D8" s="132" t="s">
        <v>325</v>
      </c>
      <c r="E8" s="132" t="s">
        <v>17</v>
      </c>
    </row>
    <row r="9" spans="1:5" ht="18.75" x14ac:dyDescent="0.25">
      <c r="A9" s="133">
        <v>1</v>
      </c>
      <c r="B9" s="134" t="s">
        <v>326</v>
      </c>
      <c r="C9" s="135" t="s">
        <v>322</v>
      </c>
      <c r="D9" s="135">
        <v>410</v>
      </c>
      <c r="E9" s="132"/>
    </row>
    <row r="10" spans="1:5" ht="18.75" x14ac:dyDescent="0.25">
      <c r="A10" s="133">
        <v>2</v>
      </c>
      <c r="B10" s="134" t="s">
        <v>327</v>
      </c>
      <c r="C10" s="135" t="s">
        <v>322</v>
      </c>
      <c r="D10" s="135">
        <v>2</v>
      </c>
      <c r="E10" s="133" t="s">
        <v>328</v>
      </c>
    </row>
    <row r="11" spans="1:5" ht="18.75" x14ac:dyDescent="0.25">
      <c r="A11" s="133">
        <v>3</v>
      </c>
      <c r="B11" s="134" t="s">
        <v>329</v>
      </c>
      <c r="C11" s="135" t="s">
        <v>322</v>
      </c>
      <c r="D11" s="135">
        <v>10</v>
      </c>
      <c r="E11" s="133" t="s">
        <v>328</v>
      </c>
    </row>
    <row r="12" spans="1:5" ht="18.75" x14ac:dyDescent="0.25">
      <c r="A12" s="133">
        <v>4</v>
      </c>
      <c r="B12" s="134" t="s">
        <v>330</v>
      </c>
      <c r="C12" s="135" t="s">
        <v>322</v>
      </c>
      <c r="D12" s="135">
        <v>2</v>
      </c>
      <c r="E12" s="133" t="s">
        <v>328</v>
      </c>
    </row>
    <row r="13" spans="1:5" ht="18.75" x14ac:dyDescent="0.25">
      <c r="A13" s="133">
        <v>5</v>
      </c>
      <c r="B13" s="134" t="s">
        <v>331</v>
      </c>
      <c r="C13" s="135" t="s">
        <v>322</v>
      </c>
      <c r="D13" s="135">
        <v>2</v>
      </c>
      <c r="E13" s="133" t="s">
        <v>328</v>
      </c>
    </row>
    <row r="14" spans="1:5" ht="18.75" x14ac:dyDescent="0.25">
      <c r="A14" s="133">
        <v>6</v>
      </c>
      <c r="B14" s="134" t="s">
        <v>332</v>
      </c>
      <c r="C14" s="135" t="s">
        <v>333</v>
      </c>
      <c r="D14" s="135">
        <v>2</v>
      </c>
      <c r="E14" s="133" t="s">
        <v>334</v>
      </c>
    </row>
    <row r="15" spans="1:5" ht="18.75" x14ac:dyDescent="0.25">
      <c r="A15" s="133">
        <v>7</v>
      </c>
      <c r="B15" s="134" t="s">
        <v>335</v>
      </c>
      <c r="C15" s="135" t="s">
        <v>333</v>
      </c>
      <c r="D15" s="135">
        <v>2</v>
      </c>
      <c r="E15" s="133" t="s">
        <v>336</v>
      </c>
    </row>
    <row r="16" spans="1:5" ht="18.75" x14ac:dyDescent="0.25">
      <c r="A16" s="133">
        <v>8</v>
      </c>
      <c r="B16" s="134" t="s">
        <v>337</v>
      </c>
      <c r="C16" s="135" t="s">
        <v>333</v>
      </c>
      <c r="D16" s="135">
        <v>300</v>
      </c>
      <c r="E16" s="133"/>
    </row>
    <row r="17" spans="1:5" ht="18.75" x14ac:dyDescent="0.25">
      <c r="A17" s="133">
        <v>9</v>
      </c>
      <c r="B17" s="134" t="s">
        <v>338</v>
      </c>
      <c r="C17" s="135" t="s">
        <v>333</v>
      </c>
      <c r="D17" s="135">
        <v>15</v>
      </c>
      <c r="E17" s="133" t="s">
        <v>339</v>
      </c>
    </row>
    <row r="18" spans="1:5" ht="18.75" x14ac:dyDescent="0.25">
      <c r="A18" s="133">
        <v>10</v>
      </c>
      <c r="B18" s="134" t="s">
        <v>340</v>
      </c>
      <c r="C18" s="135" t="s">
        <v>333</v>
      </c>
      <c r="D18" s="135">
        <v>16</v>
      </c>
      <c r="E18" s="133" t="s">
        <v>341</v>
      </c>
    </row>
    <row r="19" spans="1:5" ht="18.75" x14ac:dyDescent="0.25">
      <c r="A19" s="133">
        <v>11</v>
      </c>
      <c r="B19" s="134" t="s">
        <v>342</v>
      </c>
      <c r="C19" s="135" t="s">
        <v>333</v>
      </c>
      <c r="D19" s="135">
        <v>9</v>
      </c>
      <c r="E19" s="133"/>
    </row>
    <row r="20" spans="1:5" ht="18.75" x14ac:dyDescent="0.25">
      <c r="A20" s="133">
        <v>12</v>
      </c>
      <c r="B20" s="134" t="s">
        <v>372</v>
      </c>
      <c r="C20" s="135" t="s">
        <v>343</v>
      </c>
      <c r="D20" s="135">
        <v>100</v>
      </c>
      <c r="E20" s="133"/>
    </row>
    <row r="21" spans="1:5" ht="18.75" x14ac:dyDescent="0.25">
      <c r="A21" s="133">
        <v>13</v>
      </c>
      <c r="B21" s="134" t="s">
        <v>344</v>
      </c>
      <c r="C21" s="135" t="s">
        <v>333</v>
      </c>
      <c r="D21" s="135">
        <v>17</v>
      </c>
      <c r="E21" s="133" t="s">
        <v>345</v>
      </c>
    </row>
    <row r="22" spans="1:5" ht="18.75" x14ac:dyDescent="0.25">
      <c r="A22" s="133">
        <v>14</v>
      </c>
      <c r="B22" s="134" t="s">
        <v>346</v>
      </c>
      <c r="C22" s="135" t="s">
        <v>333</v>
      </c>
      <c r="D22" s="135">
        <v>16</v>
      </c>
      <c r="E22" s="133" t="s">
        <v>341</v>
      </c>
    </row>
    <row r="23" spans="1:5" ht="18.75" x14ac:dyDescent="0.25">
      <c r="A23" s="133">
        <v>15</v>
      </c>
      <c r="B23" s="134" t="s">
        <v>347</v>
      </c>
      <c r="C23" s="135" t="s">
        <v>333</v>
      </c>
      <c r="D23" s="135">
        <v>2</v>
      </c>
      <c r="E23" s="133"/>
    </row>
    <row r="24" spans="1:5" ht="18.75" x14ac:dyDescent="0.25">
      <c r="A24" s="133">
        <v>16</v>
      </c>
      <c r="B24" s="134" t="s">
        <v>348</v>
      </c>
      <c r="C24" s="135" t="s">
        <v>333</v>
      </c>
      <c r="D24" s="135">
        <v>33</v>
      </c>
      <c r="E24" s="133"/>
    </row>
    <row r="25" spans="1:5" ht="18.75" x14ac:dyDescent="0.25">
      <c r="A25" s="133">
        <v>17</v>
      </c>
      <c r="B25" s="134" t="s">
        <v>349</v>
      </c>
      <c r="C25" s="135" t="s">
        <v>333</v>
      </c>
      <c r="D25" s="135">
        <v>40</v>
      </c>
      <c r="E25" s="133"/>
    </row>
    <row r="26" spans="1:5" ht="18.75" x14ac:dyDescent="0.25">
      <c r="A26" s="133">
        <v>18</v>
      </c>
      <c r="B26" s="134" t="s">
        <v>350</v>
      </c>
      <c r="C26" s="135" t="s">
        <v>333</v>
      </c>
      <c r="D26" s="135">
        <v>33</v>
      </c>
      <c r="E26" s="133"/>
    </row>
    <row r="27" spans="1:5" ht="18.75" x14ac:dyDescent="0.25">
      <c r="A27" s="133">
        <v>19</v>
      </c>
      <c r="B27" s="134" t="s">
        <v>351</v>
      </c>
      <c r="C27" s="135" t="s">
        <v>333</v>
      </c>
      <c r="D27" s="135">
        <v>100</v>
      </c>
      <c r="E27" s="133" t="s">
        <v>352</v>
      </c>
    </row>
    <row r="28" spans="1:5" ht="18.75" x14ac:dyDescent="0.25">
      <c r="A28" s="133">
        <v>20</v>
      </c>
      <c r="B28" s="134" t="s">
        <v>353</v>
      </c>
      <c r="C28" s="135" t="s">
        <v>333</v>
      </c>
      <c r="D28" s="135">
        <v>20</v>
      </c>
      <c r="E28" s="133" t="s">
        <v>354</v>
      </c>
    </row>
    <row r="29" spans="1:5" ht="18.75" x14ac:dyDescent="0.25">
      <c r="A29" s="133">
        <v>21</v>
      </c>
      <c r="B29" s="134" t="s">
        <v>355</v>
      </c>
      <c r="C29" s="135" t="s">
        <v>333</v>
      </c>
      <c r="D29" s="135">
        <v>50</v>
      </c>
      <c r="E29" s="133" t="s">
        <v>334</v>
      </c>
    </row>
    <row r="30" spans="1:5" ht="18.75" x14ac:dyDescent="0.25">
      <c r="A30" s="133">
        <v>22</v>
      </c>
      <c r="B30" s="134" t="s">
        <v>356</v>
      </c>
      <c r="C30" s="135" t="s">
        <v>333</v>
      </c>
      <c r="D30" s="135">
        <v>30</v>
      </c>
      <c r="E30" s="133" t="s">
        <v>334</v>
      </c>
    </row>
    <row r="31" spans="1:5" ht="18.75" x14ac:dyDescent="0.25">
      <c r="A31" s="133">
        <v>23</v>
      </c>
      <c r="B31" s="134" t="s">
        <v>357</v>
      </c>
      <c r="C31" s="135" t="s">
        <v>333</v>
      </c>
      <c r="D31" s="135">
        <v>30</v>
      </c>
      <c r="E31" s="133" t="s">
        <v>358</v>
      </c>
    </row>
    <row r="32" spans="1:5" ht="18.75" x14ac:dyDescent="0.25">
      <c r="A32" s="133">
        <v>24</v>
      </c>
      <c r="B32" s="134" t="s">
        <v>359</v>
      </c>
      <c r="C32" s="135" t="s">
        <v>333</v>
      </c>
      <c r="D32" s="135">
        <v>100</v>
      </c>
      <c r="E32" s="133" t="s">
        <v>352</v>
      </c>
    </row>
    <row r="33" spans="1:5" ht="18.75" x14ac:dyDescent="0.25">
      <c r="A33" s="133">
        <v>25</v>
      </c>
      <c r="B33" s="134" t="s">
        <v>360</v>
      </c>
      <c r="C33" s="135" t="s">
        <v>333</v>
      </c>
      <c r="D33" s="135">
        <v>16</v>
      </c>
      <c r="E33" s="133"/>
    </row>
    <row r="34" spans="1:5" ht="18.75" x14ac:dyDescent="0.25">
      <c r="A34" s="133">
        <v>26</v>
      </c>
      <c r="B34" s="134" t="s">
        <v>361</v>
      </c>
      <c r="C34" s="135" t="s">
        <v>333</v>
      </c>
      <c r="D34" s="135">
        <v>50</v>
      </c>
      <c r="E34" s="133" t="s">
        <v>362</v>
      </c>
    </row>
    <row r="35" spans="1:5" ht="18.75" x14ac:dyDescent="0.25">
      <c r="A35" s="133">
        <v>27</v>
      </c>
      <c r="B35" s="134" t="s">
        <v>363</v>
      </c>
      <c r="C35" s="135" t="s">
        <v>333</v>
      </c>
      <c r="D35" s="135">
        <v>10</v>
      </c>
      <c r="E35" s="133"/>
    </row>
    <row r="36" spans="1:5" ht="18.75" x14ac:dyDescent="0.25">
      <c r="A36" s="133">
        <v>28</v>
      </c>
      <c r="B36" s="134" t="s">
        <v>364</v>
      </c>
      <c r="C36" s="135" t="s">
        <v>333</v>
      </c>
      <c r="D36" s="135">
        <v>1</v>
      </c>
      <c r="E36" s="133"/>
    </row>
    <row r="37" spans="1:5" ht="18.75" x14ac:dyDescent="0.25">
      <c r="A37" s="133">
        <v>29</v>
      </c>
      <c r="B37" s="134" t="s">
        <v>365</v>
      </c>
      <c r="C37" s="135" t="s">
        <v>333</v>
      </c>
      <c r="D37" s="135">
        <v>1</v>
      </c>
      <c r="E37" s="133"/>
    </row>
    <row r="38" spans="1:5" ht="18.75" x14ac:dyDescent="0.25">
      <c r="A38" s="133">
        <v>30</v>
      </c>
      <c r="B38" s="134" t="s">
        <v>366</v>
      </c>
      <c r="C38" s="135" t="s">
        <v>333</v>
      </c>
      <c r="D38" s="135">
        <v>7</v>
      </c>
      <c r="E38" s="133"/>
    </row>
    <row r="39" spans="1:5" ht="18.75" x14ac:dyDescent="0.25">
      <c r="A39" s="133">
        <v>31</v>
      </c>
      <c r="B39" s="134" t="s">
        <v>367</v>
      </c>
      <c r="C39" s="135" t="s">
        <v>333</v>
      </c>
      <c r="D39" s="135">
        <v>7</v>
      </c>
      <c r="E39" s="133"/>
    </row>
    <row r="40" spans="1:5" ht="18.75" x14ac:dyDescent="0.25">
      <c r="A40" s="133">
        <v>32</v>
      </c>
      <c r="B40" s="134" t="s">
        <v>368</v>
      </c>
      <c r="C40" s="135" t="s">
        <v>333</v>
      </c>
      <c r="D40" s="135">
        <v>20</v>
      </c>
      <c r="E40" s="133" t="s">
        <v>369</v>
      </c>
    </row>
    <row r="41" spans="1:5" ht="18.75" x14ac:dyDescent="0.25">
      <c r="A41" s="133">
        <v>33</v>
      </c>
      <c r="B41" s="134" t="s">
        <v>370</v>
      </c>
      <c r="C41" s="135" t="s">
        <v>333</v>
      </c>
      <c r="D41" s="135">
        <v>20</v>
      </c>
      <c r="E41" s="133" t="s">
        <v>369</v>
      </c>
    </row>
  </sheetData>
  <mergeCells count="5">
    <mergeCell ref="A1:B1"/>
    <mergeCell ref="A2:B2"/>
    <mergeCell ref="A3:B3"/>
    <mergeCell ref="C2:E2"/>
    <mergeCell ref="A5:E5"/>
  </mergeCells>
  <pageMargins left="0.35" right="0" top="0.35" bottom="0.35" header="0.31496062992126" footer="0.31496062992126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J19" sqref="J19"/>
    </sheetView>
  </sheetViews>
  <sheetFormatPr defaultRowHeight="15" x14ac:dyDescent="0.25"/>
  <cols>
    <col min="1" max="1" width="9.140625" style="131"/>
    <col min="2" max="2" width="24.7109375" customWidth="1"/>
    <col min="3" max="3" width="9.140625" customWidth="1"/>
    <col min="4" max="4" width="11.5703125" customWidth="1"/>
    <col min="5" max="5" width="75.140625" customWidth="1"/>
    <col min="258" max="258" width="47" customWidth="1"/>
    <col min="259" max="260" width="14.85546875" customWidth="1"/>
    <col min="261" max="261" width="15.140625" customWidth="1"/>
    <col min="514" max="514" width="47" customWidth="1"/>
    <col min="515" max="516" width="14.85546875" customWidth="1"/>
    <col min="517" max="517" width="15.140625" customWidth="1"/>
    <col min="770" max="770" width="47" customWidth="1"/>
    <col min="771" max="772" width="14.85546875" customWidth="1"/>
    <col min="773" max="773" width="15.140625" customWidth="1"/>
    <col min="1026" max="1026" width="47" customWidth="1"/>
    <col min="1027" max="1028" width="14.85546875" customWidth="1"/>
    <col min="1029" max="1029" width="15.140625" customWidth="1"/>
    <col min="1282" max="1282" width="47" customWidth="1"/>
    <col min="1283" max="1284" width="14.85546875" customWidth="1"/>
    <col min="1285" max="1285" width="15.140625" customWidth="1"/>
    <col min="1538" max="1538" width="47" customWidth="1"/>
    <col min="1539" max="1540" width="14.85546875" customWidth="1"/>
    <col min="1541" max="1541" width="15.140625" customWidth="1"/>
    <col min="1794" max="1794" width="47" customWidth="1"/>
    <col min="1795" max="1796" width="14.85546875" customWidth="1"/>
    <col min="1797" max="1797" width="15.140625" customWidth="1"/>
    <col min="2050" max="2050" width="47" customWidth="1"/>
    <col min="2051" max="2052" width="14.85546875" customWidth="1"/>
    <col min="2053" max="2053" width="15.140625" customWidth="1"/>
    <col min="2306" max="2306" width="47" customWidth="1"/>
    <col min="2307" max="2308" width="14.85546875" customWidth="1"/>
    <col min="2309" max="2309" width="15.140625" customWidth="1"/>
    <col min="2562" max="2562" width="47" customWidth="1"/>
    <col min="2563" max="2564" width="14.85546875" customWidth="1"/>
    <col min="2565" max="2565" width="15.140625" customWidth="1"/>
    <col min="2818" max="2818" width="47" customWidth="1"/>
    <col min="2819" max="2820" width="14.85546875" customWidth="1"/>
    <col min="2821" max="2821" width="15.140625" customWidth="1"/>
    <col min="3074" max="3074" width="47" customWidth="1"/>
    <col min="3075" max="3076" width="14.85546875" customWidth="1"/>
    <col min="3077" max="3077" width="15.140625" customWidth="1"/>
    <col min="3330" max="3330" width="47" customWidth="1"/>
    <col min="3331" max="3332" width="14.85546875" customWidth="1"/>
    <col min="3333" max="3333" width="15.140625" customWidth="1"/>
    <col min="3586" max="3586" width="47" customWidth="1"/>
    <col min="3587" max="3588" width="14.85546875" customWidth="1"/>
    <col min="3589" max="3589" width="15.140625" customWidth="1"/>
    <col min="3842" max="3842" width="47" customWidth="1"/>
    <col min="3843" max="3844" width="14.85546875" customWidth="1"/>
    <col min="3845" max="3845" width="15.140625" customWidth="1"/>
    <col min="4098" max="4098" width="47" customWidth="1"/>
    <col min="4099" max="4100" width="14.85546875" customWidth="1"/>
    <col min="4101" max="4101" width="15.140625" customWidth="1"/>
    <col min="4354" max="4354" width="47" customWidth="1"/>
    <col min="4355" max="4356" width="14.85546875" customWidth="1"/>
    <col min="4357" max="4357" width="15.140625" customWidth="1"/>
    <col min="4610" max="4610" width="47" customWidth="1"/>
    <col min="4611" max="4612" width="14.85546875" customWidth="1"/>
    <col min="4613" max="4613" width="15.140625" customWidth="1"/>
    <col min="4866" max="4866" width="47" customWidth="1"/>
    <col min="4867" max="4868" width="14.85546875" customWidth="1"/>
    <col min="4869" max="4869" width="15.140625" customWidth="1"/>
    <col min="5122" max="5122" width="47" customWidth="1"/>
    <col min="5123" max="5124" width="14.85546875" customWidth="1"/>
    <col min="5125" max="5125" width="15.140625" customWidth="1"/>
    <col min="5378" max="5378" width="47" customWidth="1"/>
    <col min="5379" max="5380" width="14.85546875" customWidth="1"/>
    <col min="5381" max="5381" width="15.140625" customWidth="1"/>
    <col min="5634" max="5634" width="47" customWidth="1"/>
    <col min="5635" max="5636" width="14.85546875" customWidth="1"/>
    <col min="5637" max="5637" width="15.140625" customWidth="1"/>
    <col min="5890" max="5890" width="47" customWidth="1"/>
    <col min="5891" max="5892" width="14.85546875" customWidth="1"/>
    <col min="5893" max="5893" width="15.140625" customWidth="1"/>
    <col min="6146" max="6146" width="47" customWidth="1"/>
    <col min="6147" max="6148" width="14.85546875" customWidth="1"/>
    <col min="6149" max="6149" width="15.140625" customWidth="1"/>
    <col min="6402" max="6402" width="47" customWidth="1"/>
    <col min="6403" max="6404" width="14.85546875" customWidth="1"/>
    <col min="6405" max="6405" width="15.140625" customWidth="1"/>
    <col min="6658" max="6658" width="47" customWidth="1"/>
    <col min="6659" max="6660" width="14.85546875" customWidth="1"/>
    <col min="6661" max="6661" width="15.140625" customWidth="1"/>
    <col min="6914" max="6914" width="47" customWidth="1"/>
    <col min="6915" max="6916" width="14.85546875" customWidth="1"/>
    <col min="6917" max="6917" width="15.140625" customWidth="1"/>
    <col min="7170" max="7170" width="47" customWidth="1"/>
    <col min="7171" max="7172" width="14.85546875" customWidth="1"/>
    <col min="7173" max="7173" width="15.140625" customWidth="1"/>
    <col min="7426" max="7426" width="47" customWidth="1"/>
    <col min="7427" max="7428" width="14.85546875" customWidth="1"/>
    <col min="7429" max="7429" width="15.140625" customWidth="1"/>
    <col min="7682" max="7682" width="47" customWidth="1"/>
    <col min="7683" max="7684" width="14.85546875" customWidth="1"/>
    <col min="7685" max="7685" width="15.140625" customWidth="1"/>
    <col min="7938" max="7938" width="47" customWidth="1"/>
    <col min="7939" max="7940" width="14.85546875" customWidth="1"/>
    <col min="7941" max="7941" width="15.140625" customWidth="1"/>
    <col min="8194" max="8194" width="47" customWidth="1"/>
    <col min="8195" max="8196" width="14.85546875" customWidth="1"/>
    <col min="8197" max="8197" width="15.140625" customWidth="1"/>
    <col min="8450" max="8450" width="47" customWidth="1"/>
    <col min="8451" max="8452" width="14.85546875" customWidth="1"/>
    <col min="8453" max="8453" width="15.140625" customWidth="1"/>
    <col min="8706" max="8706" width="47" customWidth="1"/>
    <col min="8707" max="8708" width="14.85546875" customWidth="1"/>
    <col min="8709" max="8709" width="15.140625" customWidth="1"/>
    <col min="8962" max="8962" width="47" customWidth="1"/>
    <col min="8963" max="8964" width="14.85546875" customWidth="1"/>
    <col min="8965" max="8965" width="15.140625" customWidth="1"/>
    <col min="9218" max="9218" width="47" customWidth="1"/>
    <col min="9219" max="9220" width="14.85546875" customWidth="1"/>
    <col min="9221" max="9221" width="15.140625" customWidth="1"/>
    <col min="9474" max="9474" width="47" customWidth="1"/>
    <col min="9475" max="9476" width="14.85546875" customWidth="1"/>
    <col min="9477" max="9477" width="15.140625" customWidth="1"/>
    <col min="9730" max="9730" width="47" customWidth="1"/>
    <col min="9731" max="9732" width="14.85546875" customWidth="1"/>
    <col min="9733" max="9733" width="15.140625" customWidth="1"/>
    <col min="9986" max="9986" width="47" customWidth="1"/>
    <col min="9987" max="9988" width="14.85546875" customWidth="1"/>
    <col min="9989" max="9989" width="15.140625" customWidth="1"/>
    <col min="10242" max="10242" width="47" customWidth="1"/>
    <col min="10243" max="10244" width="14.85546875" customWidth="1"/>
    <col min="10245" max="10245" width="15.140625" customWidth="1"/>
    <col min="10498" max="10498" width="47" customWidth="1"/>
    <col min="10499" max="10500" width="14.85546875" customWidth="1"/>
    <col min="10501" max="10501" width="15.140625" customWidth="1"/>
    <col min="10754" max="10754" width="47" customWidth="1"/>
    <col min="10755" max="10756" width="14.85546875" customWidth="1"/>
    <col min="10757" max="10757" width="15.140625" customWidth="1"/>
    <col min="11010" max="11010" width="47" customWidth="1"/>
    <col min="11011" max="11012" width="14.85546875" customWidth="1"/>
    <col min="11013" max="11013" width="15.140625" customWidth="1"/>
    <col min="11266" max="11266" width="47" customWidth="1"/>
    <col min="11267" max="11268" width="14.85546875" customWidth="1"/>
    <col min="11269" max="11269" width="15.140625" customWidth="1"/>
    <col min="11522" max="11522" width="47" customWidth="1"/>
    <col min="11523" max="11524" width="14.85546875" customWidth="1"/>
    <col min="11525" max="11525" width="15.140625" customWidth="1"/>
    <col min="11778" max="11778" width="47" customWidth="1"/>
    <col min="11779" max="11780" width="14.85546875" customWidth="1"/>
    <col min="11781" max="11781" width="15.140625" customWidth="1"/>
    <col min="12034" max="12034" width="47" customWidth="1"/>
    <col min="12035" max="12036" width="14.85546875" customWidth="1"/>
    <col min="12037" max="12037" width="15.140625" customWidth="1"/>
    <col min="12290" max="12290" width="47" customWidth="1"/>
    <col min="12291" max="12292" width="14.85546875" customWidth="1"/>
    <col min="12293" max="12293" width="15.140625" customWidth="1"/>
    <col min="12546" max="12546" width="47" customWidth="1"/>
    <col min="12547" max="12548" width="14.85546875" customWidth="1"/>
    <col min="12549" max="12549" width="15.140625" customWidth="1"/>
    <col min="12802" max="12802" width="47" customWidth="1"/>
    <col min="12803" max="12804" width="14.85546875" customWidth="1"/>
    <col min="12805" max="12805" width="15.140625" customWidth="1"/>
    <col min="13058" max="13058" width="47" customWidth="1"/>
    <col min="13059" max="13060" width="14.85546875" customWidth="1"/>
    <col min="13061" max="13061" width="15.140625" customWidth="1"/>
    <col min="13314" max="13314" width="47" customWidth="1"/>
    <col min="13315" max="13316" width="14.85546875" customWidth="1"/>
    <col min="13317" max="13317" width="15.140625" customWidth="1"/>
    <col min="13570" max="13570" width="47" customWidth="1"/>
    <col min="13571" max="13572" width="14.85546875" customWidth="1"/>
    <col min="13573" max="13573" width="15.140625" customWidth="1"/>
    <col min="13826" max="13826" width="47" customWidth="1"/>
    <col min="13827" max="13828" width="14.85546875" customWidth="1"/>
    <col min="13829" max="13829" width="15.140625" customWidth="1"/>
    <col min="14082" max="14082" width="47" customWidth="1"/>
    <col min="14083" max="14084" width="14.85546875" customWidth="1"/>
    <col min="14085" max="14085" width="15.140625" customWidth="1"/>
    <col min="14338" max="14338" width="47" customWidth="1"/>
    <col min="14339" max="14340" width="14.85546875" customWidth="1"/>
    <col min="14341" max="14341" width="15.140625" customWidth="1"/>
    <col min="14594" max="14594" width="47" customWidth="1"/>
    <col min="14595" max="14596" width="14.85546875" customWidth="1"/>
    <col min="14597" max="14597" width="15.140625" customWidth="1"/>
    <col min="14850" max="14850" width="47" customWidth="1"/>
    <col min="14851" max="14852" width="14.85546875" customWidth="1"/>
    <col min="14853" max="14853" width="15.140625" customWidth="1"/>
    <col min="15106" max="15106" width="47" customWidth="1"/>
    <col min="15107" max="15108" width="14.85546875" customWidth="1"/>
    <col min="15109" max="15109" width="15.140625" customWidth="1"/>
    <col min="15362" max="15362" width="47" customWidth="1"/>
    <col min="15363" max="15364" width="14.85546875" customWidth="1"/>
    <col min="15365" max="15365" width="15.140625" customWidth="1"/>
    <col min="15618" max="15618" width="47" customWidth="1"/>
    <col min="15619" max="15620" width="14.85546875" customWidth="1"/>
    <col min="15621" max="15621" width="15.140625" customWidth="1"/>
    <col min="15874" max="15874" width="47" customWidth="1"/>
    <col min="15875" max="15876" width="14.85546875" customWidth="1"/>
    <col min="15877" max="15877" width="15.140625" customWidth="1"/>
    <col min="16130" max="16130" width="47" customWidth="1"/>
    <col min="16131" max="16132" width="14.85546875" customWidth="1"/>
    <col min="16133" max="16133" width="15.140625" customWidth="1"/>
  </cols>
  <sheetData>
    <row r="1" spans="1:5" ht="16.5" x14ac:dyDescent="0.25">
      <c r="A1" s="185" t="s">
        <v>0</v>
      </c>
      <c r="B1" s="185"/>
    </row>
    <row r="2" spans="1:5" ht="16.5" x14ac:dyDescent="0.25">
      <c r="A2" s="186" t="s">
        <v>320</v>
      </c>
      <c r="B2" s="186"/>
      <c r="C2" s="187" t="s">
        <v>371</v>
      </c>
      <c r="D2" s="187"/>
      <c r="E2" s="187"/>
    </row>
    <row r="3" spans="1:5" ht="16.5" x14ac:dyDescent="0.25">
      <c r="A3" s="186" t="s">
        <v>2</v>
      </c>
      <c r="B3" s="186"/>
    </row>
    <row r="5" spans="1:5" ht="18.75" x14ac:dyDescent="0.3">
      <c r="A5" s="188" t="s">
        <v>375</v>
      </c>
      <c r="B5" s="188"/>
      <c r="C5" s="188"/>
      <c r="D5" s="188"/>
      <c r="E5" s="188"/>
    </row>
    <row r="6" spans="1:5" ht="18.75" x14ac:dyDescent="0.3">
      <c r="A6" s="189" t="s">
        <v>385</v>
      </c>
      <c r="B6" s="189"/>
      <c r="C6" s="189"/>
      <c r="D6" s="189"/>
      <c r="E6" s="189"/>
    </row>
    <row r="7" spans="1:5" ht="18.75" x14ac:dyDescent="0.3">
      <c r="A7" s="102"/>
      <c r="B7" s="130"/>
      <c r="C7" s="130"/>
      <c r="D7" s="130"/>
      <c r="E7" s="130"/>
    </row>
    <row r="8" spans="1:5" ht="37.5" x14ac:dyDescent="0.25">
      <c r="A8" s="132" t="s">
        <v>155</v>
      </c>
      <c r="B8" s="132" t="s">
        <v>380</v>
      </c>
      <c r="C8" s="132" t="s">
        <v>324</v>
      </c>
      <c r="D8" s="132" t="s">
        <v>321</v>
      </c>
      <c r="E8" s="132" t="s">
        <v>384</v>
      </c>
    </row>
    <row r="9" spans="1:5" ht="112.5" x14ac:dyDescent="0.25">
      <c r="A9" s="133">
        <v>1</v>
      </c>
      <c r="B9" s="134" t="s">
        <v>376</v>
      </c>
      <c r="C9" s="135" t="s">
        <v>381</v>
      </c>
      <c r="D9" s="135">
        <v>1</v>
      </c>
      <c r="E9" s="133" t="s">
        <v>391</v>
      </c>
    </row>
    <row r="10" spans="1:5" ht="27.75" customHeight="1" x14ac:dyDescent="0.25">
      <c r="A10" s="133">
        <v>2</v>
      </c>
      <c r="B10" s="134" t="s">
        <v>377</v>
      </c>
      <c r="C10" s="135" t="s">
        <v>381</v>
      </c>
      <c r="D10" s="135">
        <v>20</v>
      </c>
      <c r="E10" s="133" t="s">
        <v>387</v>
      </c>
    </row>
    <row r="11" spans="1:5" ht="25.5" customHeight="1" x14ac:dyDescent="0.25">
      <c r="A11" s="133">
        <v>3</v>
      </c>
      <c r="B11" s="134" t="s">
        <v>378</v>
      </c>
      <c r="C11" s="135" t="s">
        <v>381</v>
      </c>
      <c r="D11" s="135">
        <v>5</v>
      </c>
      <c r="E11" s="133" t="s">
        <v>388</v>
      </c>
    </row>
    <row r="12" spans="1:5" ht="18.75" x14ac:dyDescent="0.25">
      <c r="A12" s="133">
        <v>4</v>
      </c>
      <c r="B12" s="134" t="s">
        <v>379</v>
      </c>
      <c r="C12" s="135" t="s">
        <v>381</v>
      </c>
      <c r="D12" s="135">
        <v>5</v>
      </c>
      <c r="E12" s="133" t="s">
        <v>389</v>
      </c>
    </row>
    <row r="13" spans="1:5" ht="18.75" x14ac:dyDescent="0.25">
      <c r="A13" s="133">
        <v>5</v>
      </c>
      <c r="B13" s="134" t="s">
        <v>383</v>
      </c>
      <c r="C13" s="135" t="s">
        <v>381</v>
      </c>
      <c r="D13" s="135">
        <v>5</v>
      </c>
      <c r="E13" s="133" t="s">
        <v>390</v>
      </c>
    </row>
    <row r="14" spans="1:5" ht="138" customHeight="1" x14ac:dyDescent="0.25">
      <c r="A14" s="133">
        <v>6</v>
      </c>
      <c r="B14" s="134" t="s">
        <v>382</v>
      </c>
      <c r="C14" s="135" t="s">
        <v>381</v>
      </c>
      <c r="D14" s="135">
        <v>5</v>
      </c>
      <c r="E14" s="133" t="s">
        <v>386</v>
      </c>
    </row>
  </sheetData>
  <mergeCells count="6">
    <mergeCell ref="A6:E6"/>
    <mergeCell ref="A1:B1"/>
    <mergeCell ref="A2:B2"/>
    <mergeCell ref="C2:E2"/>
    <mergeCell ref="A3:B3"/>
    <mergeCell ref="A5:E5"/>
  </mergeCells>
  <pageMargins left="0.35" right="0" top="0.35" bottom="0.3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'01'!Print_Area</vt:lpstr>
      <vt:lpstr>'02'!Print_Area</vt:lpstr>
      <vt:lpstr>'03'!Print_Area</vt:lpstr>
      <vt:lpstr>'01'!Print_Titles</vt:lpstr>
      <vt:lpstr>'02'!Print_Titles</vt:lpstr>
      <vt:lpstr>'03'!Print_Titles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2021-06-25T03:51:11Z</dcterms:modified>
</cp:coreProperties>
</file>